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70" yWindow="165" windowWidth="10155" windowHeight="7050" activeTab="1"/>
  </bookViews>
  <sheets>
    <sheet name="Notes" sheetId="1" r:id="rId1"/>
    <sheet name="Input Data" sheetId="2" r:id="rId2"/>
    <sheet name="Worked Example" sheetId="11" r:id="rId3"/>
    <sheet name="Civil Build Tax Invoice" sheetId="3" r:id="rId4"/>
    <sheet name="Scales" sheetId="4" r:id="rId5"/>
    <sheet name="Previous Payments" sheetId="5" r:id="rId6"/>
    <sheet name="Time Based" sheetId="8" r:id="rId7"/>
    <sheet name="Travelling &amp; Subsistence" sheetId="6" r:id="rId8"/>
    <sheet name="Trip Sheet" sheetId="14" r:id="rId9"/>
    <sheet name="Typing, Duplicating, &amp; Printing" sheetId="7" r:id="rId10"/>
    <sheet name="Site staff &amp; Other" sheetId="9" r:id="rId11"/>
    <sheet name="Non Taxable" sheetId="10" r:id="rId12"/>
    <sheet name="Summary A3" sheetId="13" r:id="rId13"/>
  </sheets>
  <definedNames>
    <definedName name="_xlnm.Print_Area" localSheetId="3">'Civil Build Tax Invoice'!$A$1:$Q$150</definedName>
    <definedName name="_xlnm.Print_Area" localSheetId="1">'Input Data'!$A$1:$H$52</definedName>
    <definedName name="_xlnm.Print_Area" localSheetId="0">Notes!$A$1:$B$83</definedName>
    <definedName name="_xlnm.Print_Area" localSheetId="10">'Site staff &amp; Other'!$A$1:$H$63</definedName>
    <definedName name="_xlnm.Print_Area" localSheetId="6">'Time Based'!$A$1:$H$61</definedName>
    <definedName name="_xlnm.Print_Area" localSheetId="7">'Travelling &amp; Subsistence'!$A$1:$I$64</definedName>
    <definedName name="_xlnm.Print_Area" localSheetId="2">'Worked Example'!$A$1:$H$52</definedName>
    <definedName name="_xlnm.Print_Titles" localSheetId="3">'Civil Build Tax Invoice'!$1:$11</definedName>
    <definedName name="_xlnm.Print_Titles" localSheetId="1">'Input Data'!$1:$6</definedName>
    <definedName name="_xlnm.Print_Titles" localSheetId="2">'Worked Example'!$1:$6</definedName>
    <definedName name="SCALE_2011CB">Scales!$B$3:$E$10</definedName>
    <definedName name="Z_C3FD0C30_5FEE_44FC_8C8E_ACB1A98A43F5_.wvu.PrintArea" localSheetId="3" hidden="1">'Civil Build Tax Invoice'!$A$1:$Q$150</definedName>
    <definedName name="Z_C3FD0C30_5FEE_44FC_8C8E_ACB1A98A43F5_.wvu.PrintArea" localSheetId="1" hidden="1">'Input Data'!$A$1:$H$52</definedName>
    <definedName name="Z_C3FD0C30_5FEE_44FC_8C8E_ACB1A98A43F5_.wvu.PrintArea" localSheetId="0" hidden="1">Notes!$A$1:$B$65</definedName>
    <definedName name="Z_C3FD0C30_5FEE_44FC_8C8E_ACB1A98A43F5_.wvu.PrintArea" localSheetId="10" hidden="1">'Site staff &amp; Other'!$A$1:$H$63</definedName>
    <definedName name="Z_C3FD0C30_5FEE_44FC_8C8E_ACB1A98A43F5_.wvu.PrintArea" localSheetId="6" hidden="1">'Time Based'!$A$1:$H$61</definedName>
    <definedName name="Z_C3FD0C30_5FEE_44FC_8C8E_ACB1A98A43F5_.wvu.PrintArea" localSheetId="7" hidden="1">'Travelling &amp; Subsistence'!$A$1:$I$64</definedName>
    <definedName name="Z_C3FD0C30_5FEE_44FC_8C8E_ACB1A98A43F5_.wvu.PrintArea" localSheetId="2" hidden="1">'Worked Example'!$A$1:$H$52</definedName>
    <definedName name="Z_C3FD0C30_5FEE_44FC_8C8E_ACB1A98A43F5_.wvu.PrintTitles" localSheetId="3" hidden="1">'Civil Build Tax Invoice'!$1:$11</definedName>
    <definedName name="Z_C3FD0C30_5FEE_44FC_8C8E_ACB1A98A43F5_.wvu.PrintTitles" localSheetId="1" hidden="1">'Input Data'!$1:$6</definedName>
    <definedName name="Z_C3FD0C30_5FEE_44FC_8C8E_ACB1A98A43F5_.wvu.PrintTitles" localSheetId="2" hidden="1">'Worked Example'!$1:$6</definedName>
    <definedName name="Z_F2EF8C40_5F38_4711_A114_3A47916B87AA_.wvu.PrintArea" localSheetId="3" hidden="1">'Civil Build Tax Invoice'!$A$1:$Q$98</definedName>
    <definedName name="Z_F2EF8C40_5F38_4711_A114_3A47916B87AA_.wvu.PrintArea" localSheetId="1" hidden="1">'Input Data'!$A$1:$H$52</definedName>
    <definedName name="Z_F2EF8C40_5F38_4711_A114_3A47916B87AA_.wvu.PrintArea" localSheetId="10" hidden="1">'Site staff &amp; Other'!$A$1:$H$63</definedName>
    <definedName name="Z_F2EF8C40_5F38_4711_A114_3A47916B87AA_.wvu.PrintArea" localSheetId="6" hidden="1">'Time Based'!$A$1:$H$61</definedName>
    <definedName name="Z_F2EF8C40_5F38_4711_A114_3A47916B87AA_.wvu.PrintArea" localSheetId="7" hidden="1">'Travelling &amp; Subsistence'!$A$1:$I$64</definedName>
    <definedName name="Z_F2EF8C40_5F38_4711_A114_3A47916B87AA_.wvu.PrintArea" localSheetId="2" hidden="1">'Worked Example'!$A$1:$H$52</definedName>
    <definedName name="Z_F2EF8C40_5F38_4711_A114_3A47916B87AA_.wvu.PrintTitles" localSheetId="3" hidden="1">'Civil Build Tax Invoice'!$2:$12</definedName>
  </definedNames>
  <calcPr calcId="145621"/>
  <customWorkbookViews>
    <customWorkbookView name="Charles Beaurain - Personal View" guid="{F2EF8C40-5F38-4711-A114-3A47916B87AA}" mergeInterval="0" personalView="1" maximized="1" windowWidth="796" windowHeight="384" activeSheetId="3"/>
    <customWorkbookView name="BEAURAIN - Personal View" guid="{C3FD0C30-5FEE-44FC-8C8E-ACB1A98A43F5}" mergeInterval="0" personalView="1" maximized="1" windowWidth="956" windowHeight="452" activeSheetId="5" showStatusbar="0"/>
  </customWorkbookViews>
  <fileRecoveryPr repairLoad="1"/>
</workbook>
</file>

<file path=xl/calcChain.xml><?xml version="1.0" encoding="utf-8"?>
<calcChain xmlns="http://schemas.openxmlformats.org/spreadsheetml/2006/main">
  <c r="O60" i="14" l="1"/>
  <c r="N44" i="14"/>
  <c r="H43" i="14"/>
  <c r="O43" i="14" s="1"/>
  <c r="O45" i="14" s="1"/>
  <c r="M36" i="14"/>
  <c r="O36" i="14" s="1"/>
  <c r="O37" i="14" s="1"/>
  <c r="J36" i="14"/>
  <c r="F36" i="14"/>
  <c r="F35" i="14"/>
  <c r="F34" i="14"/>
  <c r="F37" i="14" s="1"/>
  <c r="F33" i="14"/>
  <c r="O16" i="14"/>
  <c r="O61" i="14" l="1"/>
  <c r="L55" i="13" l="1"/>
  <c r="J50" i="13"/>
  <c r="H50" i="13"/>
  <c r="L49" i="13"/>
  <c r="J47" i="13"/>
  <c r="L47" i="13" s="1"/>
  <c r="H47" i="13"/>
  <c r="J38" i="13"/>
  <c r="L38" i="13" s="1"/>
  <c r="H38" i="13"/>
  <c r="J29" i="13"/>
  <c r="L29" i="13" s="1"/>
  <c r="L53" i="13" s="1"/>
  <c r="H29" i="13"/>
  <c r="L54" i="13" l="1"/>
  <c r="L56" i="13" s="1"/>
  <c r="H54" i="13"/>
  <c r="G16" i="6" l="1"/>
  <c r="G15" i="6"/>
  <c r="G14" i="6"/>
  <c r="G13" i="6"/>
  <c r="G12" i="6"/>
  <c r="G11" i="6"/>
  <c r="G10" i="6"/>
  <c r="G9" i="6"/>
  <c r="G8" i="6"/>
  <c r="G7" i="6"/>
  <c r="D2" i="5"/>
  <c r="A82" i="1" l="1"/>
  <c r="C3" i="10"/>
  <c r="C3" i="9"/>
  <c r="C3" i="7"/>
  <c r="G3" i="10"/>
  <c r="F3" i="9"/>
  <c r="G3" i="7"/>
  <c r="H3" i="6"/>
  <c r="C3" i="6"/>
  <c r="D3" i="8"/>
  <c r="F3" i="8"/>
  <c r="F2" i="5"/>
  <c r="H4" i="11"/>
  <c r="Q56" i="3"/>
  <c r="F32" i="2"/>
  <c r="H48" i="2" s="1"/>
  <c r="E9" i="2"/>
  <c r="H38" i="2" s="1"/>
  <c r="H49" i="2"/>
  <c r="Q141" i="3" s="1"/>
  <c r="Q47" i="3" s="1"/>
  <c r="H51" i="2"/>
  <c r="Q147" i="3" s="1"/>
  <c r="C32" i="11"/>
  <c r="G10" i="11"/>
  <c r="E10" i="11"/>
  <c r="I7" i="4"/>
  <c r="K6" i="4"/>
  <c r="K130" i="3"/>
  <c r="K127" i="3"/>
  <c r="K118" i="3"/>
  <c r="K115" i="3"/>
  <c r="G10" i="2"/>
  <c r="E10" i="2"/>
  <c r="K2" i="5"/>
  <c r="D7" i="5" s="1"/>
  <c r="D12" i="5"/>
  <c r="D20" i="5"/>
  <c r="D28" i="5"/>
  <c r="D36" i="5"/>
  <c r="K6" i="5"/>
  <c r="M6" i="5" s="1"/>
  <c r="K14" i="5"/>
  <c r="M14" i="5" s="1"/>
  <c r="K22" i="5"/>
  <c r="M22" i="5" s="1"/>
  <c r="K30" i="5"/>
  <c r="M30" i="5" s="1"/>
  <c r="K38" i="5"/>
  <c r="M38" i="5" s="1"/>
  <c r="E42" i="5"/>
  <c r="L5" i="5" s="1"/>
  <c r="H62" i="8"/>
  <c r="C100" i="3" s="1"/>
  <c r="I64" i="6"/>
  <c r="F100" i="3"/>
  <c r="I100" i="3"/>
  <c r="H62" i="9"/>
  <c r="H64" i="9" s="1"/>
  <c r="K100" i="3" s="1"/>
  <c r="O100" i="3"/>
  <c r="E36" i="2"/>
  <c r="H12" i="8"/>
  <c r="I7" i="6"/>
  <c r="H27" i="8"/>
  <c r="H45" i="8"/>
  <c r="I18" i="10"/>
  <c r="I20" i="10"/>
  <c r="Q72" i="3" s="1"/>
  <c r="O101" i="3" s="1"/>
  <c r="O102" i="3" s="1"/>
  <c r="H7" i="9"/>
  <c r="H37" i="9"/>
  <c r="H59" i="9"/>
  <c r="I6" i="7"/>
  <c r="I18" i="7"/>
  <c r="I32" i="7"/>
  <c r="I44" i="7"/>
  <c r="I48" i="6"/>
  <c r="I60" i="6"/>
  <c r="I25" i="6"/>
  <c r="O55" i="3"/>
  <c r="C42" i="5"/>
  <c r="J5" i="5" s="1"/>
  <c r="J42" i="5" s="1"/>
  <c r="C9" i="4"/>
  <c r="C8" i="4"/>
  <c r="C7" i="4"/>
  <c r="C6" i="4"/>
  <c r="C5" i="4"/>
  <c r="C4" i="4"/>
  <c r="C3" i="4"/>
  <c r="H34" i="2" s="1"/>
  <c r="B7" i="3"/>
  <c r="Q2" i="3"/>
  <c r="E3" i="2"/>
  <c r="L2" i="3" s="1"/>
  <c r="K138" i="3"/>
  <c r="I141" i="3"/>
  <c r="K141" i="3"/>
  <c r="M141" i="3"/>
  <c r="M142" i="3"/>
  <c r="O141" i="3"/>
  <c r="K144" i="3"/>
  <c r="G147" i="3"/>
  <c r="I147" i="3"/>
  <c r="K147" i="3"/>
  <c r="M147" i="3"/>
  <c r="M148" i="3"/>
  <c r="O147" i="3"/>
  <c r="I7" i="7"/>
  <c r="I8" i="7"/>
  <c r="I9" i="7"/>
  <c r="I10" i="7"/>
  <c r="I11" i="7"/>
  <c r="I12" i="7"/>
  <c r="I19" i="7"/>
  <c r="I20" i="7"/>
  <c r="I21" i="7"/>
  <c r="I22" i="7"/>
  <c r="I23" i="7"/>
  <c r="I24" i="7"/>
  <c r="I25" i="7"/>
  <c r="I26" i="7"/>
  <c r="I33" i="7"/>
  <c r="I34" i="7"/>
  <c r="I35" i="7"/>
  <c r="I36" i="7"/>
  <c r="I37" i="7"/>
  <c r="I38" i="7"/>
  <c r="I45" i="7"/>
  <c r="I46" i="7"/>
  <c r="I47" i="7"/>
  <c r="I48" i="7"/>
  <c r="I49" i="7"/>
  <c r="I50" i="7"/>
  <c r="I51" i="7"/>
  <c r="I52" i="7"/>
  <c r="I53" i="7"/>
  <c r="I54" i="7"/>
  <c r="I55" i="7"/>
  <c r="I56" i="7"/>
  <c r="H22" i="9"/>
  <c r="C16" i="3"/>
  <c r="E17" i="2"/>
  <c r="I11" i="6"/>
  <c r="I12" i="6"/>
  <c r="I13" i="6"/>
  <c r="I14" i="6"/>
  <c r="I15" i="6"/>
  <c r="I16" i="6"/>
  <c r="I8" i="6"/>
  <c r="I9" i="6"/>
  <c r="I10" i="6"/>
  <c r="I26" i="6"/>
  <c r="I27" i="6"/>
  <c r="I28" i="6"/>
  <c r="I29" i="6"/>
  <c r="I30" i="6"/>
  <c r="I31" i="6"/>
  <c r="I32" i="6"/>
  <c r="I33" i="6"/>
  <c r="I34" i="6"/>
  <c r="Q103" i="3"/>
  <c r="Q51" i="3"/>
  <c r="H5" i="3"/>
  <c r="A21" i="3"/>
  <c r="H8" i="9"/>
  <c r="H9" i="9"/>
  <c r="H10" i="9"/>
  <c r="H11" i="9"/>
  <c r="H12" i="9"/>
  <c r="H13" i="9"/>
  <c r="H14" i="9"/>
  <c r="H15" i="9"/>
  <c r="H16" i="9"/>
  <c r="H23" i="9"/>
  <c r="H24" i="9"/>
  <c r="H25" i="9"/>
  <c r="H26" i="9"/>
  <c r="H27" i="9"/>
  <c r="H28" i="9"/>
  <c r="H29" i="9"/>
  <c r="H30" i="9"/>
  <c r="H31" i="9"/>
  <c r="H38" i="9"/>
  <c r="H39" i="9"/>
  <c r="H40" i="9"/>
  <c r="H41" i="9"/>
  <c r="H42" i="9"/>
  <c r="H43" i="9"/>
  <c r="H44" i="9"/>
  <c r="H45" i="9"/>
  <c r="H46" i="9"/>
  <c r="H13" i="8"/>
  <c r="H14" i="8"/>
  <c r="H15" i="8"/>
  <c r="H16" i="8"/>
  <c r="H17" i="8"/>
  <c r="H18" i="8"/>
  <c r="H19" i="8"/>
  <c r="H20" i="8"/>
  <c r="H21" i="8"/>
  <c r="H28" i="8"/>
  <c r="H29" i="8"/>
  <c r="H30" i="8"/>
  <c r="H31" i="8"/>
  <c r="H32" i="8"/>
  <c r="H33" i="8"/>
  <c r="H34" i="8"/>
  <c r="H35" i="8"/>
  <c r="H36" i="8"/>
  <c r="H37" i="8"/>
  <c r="H38" i="8"/>
  <c r="H39" i="8"/>
  <c r="H40" i="8"/>
  <c r="H46" i="8"/>
  <c r="H47" i="8"/>
  <c r="H48" i="8"/>
  <c r="H49" i="8"/>
  <c r="H50" i="8"/>
  <c r="H51" i="8"/>
  <c r="H52" i="8"/>
  <c r="H53" i="8"/>
  <c r="H54" i="8"/>
  <c r="H55" i="8"/>
  <c r="H56" i="8"/>
  <c r="H57" i="8"/>
  <c r="H58" i="8"/>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F7" i="5"/>
  <c r="H7" i="5"/>
  <c r="H8" i="5" s="1"/>
  <c r="H9" i="5" s="1"/>
  <c r="H10" i="5" s="1"/>
  <c r="H11" i="5" s="1"/>
  <c r="H12" i="5" s="1"/>
  <c r="H13" i="5" s="1"/>
  <c r="H14" i="5" s="1"/>
  <c r="H15" i="5" s="1"/>
  <c r="H16" i="5" s="1"/>
  <c r="H17" i="5" s="1"/>
  <c r="H18" i="5" s="1"/>
  <c r="H19" i="5" s="1"/>
  <c r="H20" i="5" s="1"/>
  <c r="H21" i="5" s="1"/>
  <c r="H22" i="5" s="1"/>
  <c r="H23" i="5" s="1"/>
  <c r="H24" i="5" s="1"/>
  <c r="H25" i="5" s="1"/>
  <c r="H26" i="5" s="1"/>
  <c r="H27" i="5" s="1"/>
  <c r="H28" i="5" s="1"/>
  <c r="H29" i="5" s="1"/>
  <c r="H30" i="5" s="1"/>
  <c r="H31" i="5" s="1"/>
  <c r="H32" i="5" s="1"/>
  <c r="H33" i="5" s="1"/>
  <c r="H34" i="5" s="1"/>
  <c r="H35" i="5" s="1"/>
  <c r="H36" i="5" s="1"/>
  <c r="H37" i="5" s="1"/>
  <c r="H38" i="5" s="1"/>
  <c r="H39" i="5" s="1"/>
  <c r="H40" i="5" s="1"/>
  <c r="H41" i="5" s="1"/>
  <c r="F12" i="5"/>
  <c r="F20" i="5"/>
  <c r="F28" i="5"/>
  <c r="F36" i="5"/>
  <c r="L42" i="5"/>
  <c r="Q5" i="3"/>
  <c r="B5" i="3"/>
  <c r="M4" i="3"/>
  <c r="P4" i="3"/>
  <c r="B6" i="3"/>
  <c r="M7" i="3"/>
  <c r="P7" i="3"/>
  <c r="B8" i="3"/>
  <c r="M8" i="3"/>
  <c r="Q8" i="3"/>
  <c r="B9" i="3"/>
  <c r="M9" i="3"/>
  <c r="Q9" i="3"/>
  <c r="B10" i="3"/>
  <c r="M10" i="3"/>
  <c r="O10" i="3"/>
  <c r="Q10" i="3"/>
  <c r="B11" i="3"/>
  <c r="K11" i="3"/>
  <c r="M11" i="3"/>
  <c r="O11" i="3"/>
  <c r="B13" i="3"/>
  <c r="P13" i="3"/>
  <c r="B14" i="3"/>
  <c r="Q14" i="3"/>
  <c r="B15" i="3"/>
  <c r="Q15" i="3"/>
  <c r="C17" i="3"/>
  <c r="O17" i="3"/>
  <c r="B18" i="3"/>
  <c r="O18" i="3"/>
  <c r="B19" i="3"/>
  <c r="O19" i="3"/>
  <c r="O20" i="3"/>
  <c r="C21" i="3"/>
  <c r="L21" i="3"/>
  <c r="E18" i="2"/>
  <c r="E45" i="2"/>
  <c r="F45" i="2"/>
  <c r="G45" i="2"/>
  <c r="G52" i="2"/>
  <c r="H52" i="2"/>
  <c r="A46" i="2"/>
  <c r="G46" i="2"/>
  <c r="I39" i="7" l="1"/>
  <c r="K34" i="5"/>
  <c r="M34" i="5" s="1"/>
  <c r="K26" i="5"/>
  <c r="M26" i="5" s="1"/>
  <c r="K18" i="5"/>
  <c r="M18" i="5" s="1"/>
  <c r="K10" i="5"/>
  <c r="M10" i="5" s="1"/>
  <c r="D40" i="5"/>
  <c r="F40" i="5" s="1"/>
  <c r="D32" i="5"/>
  <c r="F32" i="5" s="1"/>
  <c r="D24" i="5"/>
  <c r="F24" i="5" s="1"/>
  <c r="D16" i="5"/>
  <c r="F16" i="5" s="1"/>
  <c r="D8" i="5"/>
  <c r="F8" i="5" s="1"/>
  <c r="K39" i="5"/>
  <c r="M39" i="5" s="1"/>
  <c r="K31" i="5"/>
  <c r="M31" i="5" s="1"/>
  <c r="K23" i="5"/>
  <c r="M23" i="5" s="1"/>
  <c r="K15" i="5"/>
  <c r="M15" i="5" s="1"/>
  <c r="K7" i="5"/>
  <c r="M7" i="5" s="1"/>
  <c r="D37" i="5"/>
  <c r="F37" i="5" s="1"/>
  <c r="D29" i="5"/>
  <c r="F29" i="5" s="1"/>
  <c r="D21" i="5"/>
  <c r="F21" i="5" s="1"/>
  <c r="D13" i="5"/>
  <c r="F13" i="5" s="1"/>
  <c r="D5" i="5"/>
  <c r="F5" i="5" s="1"/>
  <c r="K35" i="5"/>
  <c r="M35" i="5" s="1"/>
  <c r="K27" i="5"/>
  <c r="M27" i="5" s="1"/>
  <c r="K19" i="5"/>
  <c r="M19" i="5" s="1"/>
  <c r="K11" i="5"/>
  <c r="M11" i="5" s="1"/>
  <c r="D41" i="5"/>
  <c r="F41" i="5" s="1"/>
  <c r="D33" i="5"/>
  <c r="F33" i="5" s="1"/>
  <c r="D25" i="5"/>
  <c r="F25" i="5" s="1"/>
  <c r="D17" i="5"/>
  <c r="F17" i="5" s="1"/>
  <c r="D9" i="5"/>
  <c r="F9" i="5" s="1"/>
  <c r="H32" i="9"/>
  <c r="I35" i="6"/>
  <c r="I63" i="6" s="1"/>
  <c r="Q63" i="3" s="1"/>
  <c r="H59" i="8"/>
  <c r="H22" i="8"/>
  <c r="M116" i="3"/>
  <c r="O115" i="3"/>
  <c r="Q115" i="3"/>
  <c r="Q28" i="3" s="1"/>
  <c r="I115" i="3"/>
  <c r="M115" i="3"/>
  <c r="M139" i="3"/>
  <c r="Q138" i="3"/>
  <c r="O138" i="3"/>
  <c r="M138" i="3"/>
  <c r="H17" i="9"/>
  <c r="H41" i="8"/>
  <c r="H47" i="9"/>
  <c r="I57" i="7"/>
  <c r="I27" i="7"/>
  <c r="I13" i="7"/>
  <c r="I17" i="6"/>
  <c r="Q59" i="3" s="1"/>
  <c r="K40" i="5"/>
  <c r="M40" i="5" s="1"/>
  <c r="K36" i="5"/>
  <c r="M36" i="5" s="1"/>
  <c r="K32" i="5"/>
  <c r="M32" i="5" s="1"/>
  <c r="K28" i="5"/>
  <c r="M28" i="5" s="1"/>
  <c r="K24" i="5"/>
  <c r="M24" i="5" s="1"/>
  <c r="K20" i="5"/>
  <c r="M20" i="5" s="1"/>
  <c r="K16" i="5"/>
  <c r="M16" i="5" s="1"/>
  <c r="K12" i="5"/>
  <c r="M12" i="5" s="1"/>
  <c r="K8" i="5"/>
  <c r="M8" i="5" s="1"/>
  <c r="D38" i="5"/>
  <c r="F38" i="5" s="1"/>
  <c r="D34" i="5"/>
  <c r="F34" i="5" s="1"/>
  <c r="D30" i="5"/>
  <c r="F30" i="5" s="1"/>
  <c r="D26" i="5"/>
  <c r="F26" i="5" s="1"/>
  <c r="D22" i="5"/>
  <c r="F22" i="5" s="1"/>
  <c r="D18" i="5"/>
  <c r="F18" i="5" s="1"/>
  <c r="D14" i="5"/>
  <c r="F14" i="5" s="1"/>
  <c r="D10" i="5"/>
  <c r="F10" i="5" s="1"/>
  <c r="D6" i="5"/>
  <c r="F6" i="5" s="1"/>
  <c r="K112" i="3"/>
  <c r="K124" i="3"/>
  <c r="K7" i="4"/>
  <c r="I5" i="4"/>
  <c r="H43" i="2"/>
  <c r="H41" i="2"/>
  <c r="H39" i="2"/>
  <c r="H37" i="2"/>
  <c r="H44" i="2"/>
  <c r="H42" i="2"/>
  <c r="H40" i="2"/>
  <c r="K41" i="5"/>
  <c r="M41" i="5" s="1"/>
  <c r="K37" i="5"/>
  <c r="M37" i="5" s="1"/>
  <c r="K33" i="5"/>
  <c r="M33" i="5" s="1"/>
  <c r="K29" i="5"/>
  <c r="M29" i="5" s="1"/>
  <c r="K25" i="5"/>
  <c r="M25" i="5" s="1"/>
  <c r="K21" i="5"/>
  <c r="M21" i="5" s="1"/>
  <c r="K17" i="5"/>
  <c r="M17" i="5" s="1"/>
  <c r="K13" i="5"/>
  <c r="M13" i="5" s="1"/>
  <c r="K9" i="5"/>
  <c r="M9" i="5" s="1"/>
  <c r="D39" i="5"/>
  <c r="F39" i="5" s="1"/>
  <c r="D35" i="5"/>
  <c r="F35" i="5" s="1"/>
  <c r="D31" i="5"/>
  <c r="F31" i="5" s="1"/>
  <c r="D27" i="5"/>
  <c r="F27" i="5" s="1"/>
  <c r="D23" i="5"/>
  <c r="F23" i="5" s="1"/>
  <c r="D19" i="5"/>
  <c r="F19" i="5" s="1"/>
  <c r="D15" i="5"/>
  <c r="F15" i="5" s="1"/>
  <c r="D11" i="5"/>
  <c r="F11" i="5" s="1"/>
  <c r="C32" i="2"/>
  <c r="K121" i="3"/>
  <c r="K133" i="3"/>
  <c r="I6" i="4"/>
  <c r="K5" i="4"/>
  <c r="H50" i="2"/>
  <c r="I59" i="7" l="1"/>
  <c r="Q64" i="3" s="1"/>
  <c r="I101" i="3" s="1"/>
  <c r="I102" i="3" s="1"/>
  <c r="Q118" i="3"/>
  <c r="Q30" i="3" s="1"/>
  <c r="M119" i="3"/>
  <c r="O118" i="3"/>
  <c r="M118" i="3"/>
  <c r="I118" i="3"/>
  <c r="Q124" i="3"/>
  <c r="Q34" i="3" s="1"/>
  <c r="M124" i="3"/>
  <c r="M125" i="3"/>
  <c r="I124" i="3"/>
  <c r="G124" i="3"/>
  <c r="O124" i="3"/>
  <c r="M122" i="3"/>
  <c r="O121" i="3"/>
  <c r="Q121" i="3"/>
  <c r="Q32" i="3" s="1"/>
  <c r="M121" i="3"/>
  <c r="I121" i="3"/>
  <c r="H61" i="9"/>
  <c r="H63" i="9" s="1"/>
  <c r="Q65" i="3" s="1"/>
  <c r="K101" i="3" s="1"/>
  <c r="K102" i="3" s="1"/>
  <c r="I144" i="3"/>
  <c r="O144" i="3"/>
  <c r="Q144" i="3"/>
  <c r="Q49" i="3" s="1"/>
  <c r="M145" i="3"/>
  <c r="M144" i="3"/>
  <c r="I127" i="3"/>
  <c r="M127" i="3"/>
  <c r="Q127" i="3"/>
  <c r="Q36" i="3" s="1"/>
  <c r="G127" i="3"/>
  <c r="O127" i="3"/>
  <c r="M128" i="3"/>
  <c r="H61" i="8"/>
  <c r="Q60" i="3" s="1"/>
  <c r="M133" i="3"/>
  <c r="E133" i="3"/>
  <c r="M134" i="3"/>
  <c r="Q133" i="3"/>
  <c r="Q40" i="3" s="1"/>
  <c r="I133" i="3"/>
  <c r="G133" i="3"/>
  <c r="O133" i="3"/>
  <c r="Q130" i="3"/>
  <c r="Q38" i="3" s="1"/>
  <c r="G130" i="3"/>
  <c r="O130" i="3"/>
  <c r="I130" i="3"/>
  <c r="M131" i="3"/>
  <c r="M130" i="3"/>
  <c r="D42" i="5"/>
  <c r="K5" i="5" s="1"/>
  <c r="F101" i="3"/>
  <c r="F102" i="3" s="1"/>
  <c r="Q67" i="3"/>
  <c r="Q112" i="3"/>
  <c r="H45" i="2"/>
  <c r="M113" i="3"/>
  <c r="O112" i="3"/>
  <c r="M112" i="3"/>
  <c r="L5" i="4"/>
  <c r="L6" i="4" s="1"/>
  <c r="L7" i="4" s="1"/>
  <c r="F42" i="5"/>
  <c r="Q45" i="3"/>
  <c r="Q53" i="3" l="1"/>
  <c r="Q150" i="3"/>
  <c r="Q26" i="3"/>
  <c r="Q42" i="3" s="1"/>
  <c r="Q136" i="3"/>
  <c r="Q54" i="3" s="1"/>
  <c r="Q55" i="3" s="1"/>
  <c r="K42" i="5"/>
  <c r="Q69" i="3" s="1"/>
  <c r="M5" i="5"/>
  <c r="M42" i="5" s="1"/>
  <c r="Q106" i="3"/>
  <c r="Q108" i="3" s="1"/>
  <c r="Q58" i="3" s="1"/>
  <c r="Q61" i="3" s="1"/>
  <c r="C101" i="3" s="1"/>
  <c r="C102" i="3" s="1"/>
  <c r="D26" i="2"/>
  <c r="C20" i="3" s="1"/>
  <c r="Q21" i="3"/>
  <c r="B100" i="3" l="1"/>
  <c r="B101" i="3" s="1"/>
  <c r="I42" i="5"/>
  <c r="M100" i="3" s="1"/>
  <c r="K106" i="3"/>
  <c r="M106" i="3"/>
  <c r="O106" i="3"/>
  <c r="Q68" i="3"/>
  <c r="Q70" i="3" l="1"/>
  <c r="I70" i="3"/>
  <c r="I73" i="3"/>
  <c r="B102" i="3"/>
  <c r="Q100" i="3"/>
  <c r="M71" i="3" l="1"/>
  <c r="Q71" i="3" s="1"/>
  <c r="M101" i="3" s="1"/>
  <c r="Q101" i="3" l="1"/>
  <c r="M102" i="3"/>
  <c r="Q102" i="3" s="1"/>
  <c r="Q73" i="3"/>
</calcChain>
</file>

<file path=xl/comments1.xml><?xml version="1.0" encoding="utf-8"?>
<comments xmlns="http://schemas.openxmlformats.org/spreadsheetml/2006/main">
  <authors>
    <author>BEAURAIN</author>
  </authors>
  <commentList>
    <comment ref="F10"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0" authorId="0">
      <text>
        <r>
          <rPr>
            <sz val="8"/>
            <color indexed="81"/>
            <rFont val="Tahoma"/>
            <family val="2"/>
          </rPr>
          <t xml:space="preserve">
AMOUNT APPROVED BY THE D: PM
</t>
        </r>
      </text>
    </comment>
    <comment ref="D17" authorId="0">
      <text>
        <r>
          <rPr>
            <b/>
            <sz val="8"/>
            <color indexed="81"/>
            <rFont val="Tahoma"/>
            <family val="2"/>
          </rPr>
          <t>BEAURAIN:</t>
        </r>
        <r>
          <rPr>
            <sz val="8"/>
            <color indexed="81"/>
            <rFont val="Tahoma"/>
            <family val="2"/>
          </rPr>
          <t xml:space="preserve">
</t>
        </r>
        <r>
          <rPr>
            <sz val="10"/>
            <color indexed="81"/>
            <rFont val="Tahoma"/>
            <family val="2"/>
          </rPr>
          <t>Type "None" if not registered otherwise insert the registration number.</t>
        </r>
      </text>
    </comment>
    <comment ref="D20" authorId="0">
      <text>
        <r>
          <rPr>
            <sz val="12"/>
            <color indexed="10"/>
            <rFont val="Tahoma"/>
            <family val="2"/>
          </rPr>
          <t>According to your contract with DPW</t>
        </r>
      </text>
    </comment>
    <comment ref="D27" authorId="0">
      <text>
        <r>
          <rPr>
            <sz val="12"/>
            <color indexed="10"/>
            <rFont val="Tahoma"/>
            <family val="2"/>
          </rPr>
          <t>Insert the percentage tendered . In case of an appointment i.t.o the Standard Letter of Appointment, insert 100.</t>
        </r>
      </text>
    </comment>
  </commentList>
</comments>
</file>

<file path=xl/comments2.xml><?xml version="1.0" encoding="utf-8"?>
<comments xmlns="http://schemas.openxmlformats.org/spreadsheetml/2006/main">
  <authors>
    <author>BEAURAIN</author>
  </authors>
  <commentList>
    <comment ref="F10"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0" authorId="0">
      <text>
        <r>
          <rPr>
            <sz val="8"/>
            <color indexed="81"/>
            <rFont val="Tahoma"/>
            <family val="2"/>
          </rPr>
          <t xml:space="preserve">
AMOUNT APPROVED BY THE D: PM
</t>
        </r>
      </text>
    </comment>
    <comment ref="D17" authorId="0">
      <text>
        <r>
          <rPr>
            <sz val="12"/>
            <color indexed="10"/>
            <rFont val="Tahoma"/>
            <family val="2"/>
          </rPr>
          <t>Type "None" if not registered otherwise insert the registration number.</t>
        </r>
      </text>
    </comment>
    <comment ref="D20" authorId="0">
      <text>
        <r>
          <rPr>
            <sz val="12"/>
            <color indexed="10"/>
            <rFont val="Tahoma"/>
            <family val="2"/>
          </rPr>
          <t>According to your contract with DPW</t>
        </r>
      </text>
    </comment>
    <comment ref="D27" authorId="0">
      <text>
        <r>
          <rPr>
            <sz val="12"/>
            <color indexed="10"/>
            <rFont val="Tahoma"/>
            <family val="2"/>
          </rPr>
          <t>Insert the percentage tendered . In case of an appointment i.t.o the Standard Letter of Appointment, insert 100.</t>
        </r>
      </text>
    </comment>
  </commentList>
</comments>
</file>

<file path=xl/comments3.xml><?xml version="1.0" encoding="utf-8"?>
<comments xmlns="http://schemas.openxmlformats.org/spreadsheetml/2006/main">
  <authors>
    <author>PWH</author>
  </authors>
  <commentList>
    <comment ref="Q99" authorId="0">
      <text>
        <r>
          <rPr>
            <sz val="10"/>
            <color indexed="10"/>
            <rFont val="Tahoma"/>
            <family val="2"/>
          </rPr>
          <t>Any underbudgetted amounts will appear as highlighted red numbers</t>
        </r>
      </text>
    </comment>
  </commentList>
</comments>
</file>

<file path=xl/comments4.xml><?xml version="1.0" encoding="utf-8"?>
<comments xmlns="http://schemas.openxmlformats.org/spreadsheetml/2006/main">
  <authors>
    <author>Ron Naicker</author>
  </authors>
  <commentList>
    <comment ref="H41" authorId="0">
      <text>
        <r>
          <rPr>
            <b/>
            <sz val="8"/>
            <color indexed="81"/>
            <rFont val="Tahoma"/>
            <family val="2"/>
          </rPr>
          <t>Enter this amount on the Summary page</t>
        </r>
        <r>
          <rPr>
            <sz val="8"/>
            <color indexed="81"/>
            <rFont val="Tahoma"/>
            <family val="2"/>
          </rPr>
          <t xml:space="preserve">
</t>
        </r>
      </text>
    </comment>
  </commentList>
</comments>
</file>

<file path=xl/comments5.xml><?xml version="1.0" encoding="utf-8"?>
<comments xmlns="http://schemas.openxmlformats.org/spreadsheetml/2006/main">
  <authors>
    <author>BEAURAIN</author>
  </authors>
  <commentList>
    <comment ref="I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<sst xmlns="http://schemas.openxmlformats.org/spreadsheetml/2006/main" count="954" uniqueCount="581">
  <si>
    <t>PLUS VAT @</t>
  </si>
  <si>
    <t xml:space="preserve"> x</t>
  </si>
  <si>
    <t xml:space="preserve"> x {</t>
  </si>
  <si>
    <t>)}=</t>
  </si>
  <si>
    <t>Date</t>
  </si>
  <si>
    <t>Rate</t>
  </si>
  <si>
    <t xml:space="preserve">Hours </t>
  </si>
  <si>
    <t>Total</t>
  </si>
  <si>
    <t>Amount</t>
  </si>
  <si>
    <t>DATE</t>
  </si>
  <si>
    <t>Hours</t>
  </si>
  <si>
    <t>Hotel Name</t>
  </si>
  <si>
    <t>Delivered to</t>
  </si>
  <si>
    <t>Size</t>
  </si>
  <si>
    <t>Type</t>
  </si>
  <si>
    <t>2. Duplicating</t>
  </si>
  <si>
    <t>Description of Document</t>
  </si>
  <si>
    <t>Pages</t>
  </si>
  <si>
    <t>PAYMENT CERTIFICATE NO:</t>
  </si>
  <si>
    <t>SERVICE:</t>
  </si>
  <si>
    <t>OF</t>
  </si>
  <si>
    <t>AMOUNT DUE</t>
  </si>
  <si>
    <t>NOTE:</t>
  </si>
  <si>
    <t>x</t>
  </si>
  <si>
    <t>Designation</t>
  </si>
  <si>
    <t>DATE APPOINTED :</t>
  </si>
  <si>
    <t>TARIFF OF FEES TO APPLY :</t>
  </si>
  <si>
    <t>SCHEDULE V: TIME BASED FEES</t>
  </si>
  <si>
    <t>Approval</t>
  </si>
  <si>
    <t>Describe</t>
  </si>
  <si>
    <t>A</t>
  </si>
  <si>
    <t>D</t>
  </si>
  <si>
    <t>B</t>
  </si>
  <si>
    <t>E</t>
  </si>
  <si>
    <t>C</t>
  </si>
  <si>
    <t>F</t>
  </si>
  <si>
    <t>Name</t>
  </si>
  <si>
    <t>Task</t>
  </si>
  <si>
    <t>Reason</t>
  </si>
  <si>
    <t>Amount Claimed</t>
  </si>
  <si>
    <t>Other: Time Based fees Total</t>
  </si>
  <si>
    <t>SCHEDULE W: TRAVELLING TIME &amp; TRANSPORT EXPENSES</t>
  </si>
  <si>
    <t xml:space="preserve">Date </t>
  </si>
  <si>
    <t xml:space="preserve">From </t>
  </si>
  <si>
    <t>To</t>
  </si>
  <si>
    <t>Total Hours</t>
  </si>
  <si>
    <t>2. Motor Vehicle Expenses [Up to 3000 cc engine capacity]</t>
  </si>
  <si>
    <t>Vehicle A</t>
  </si>
  <si>
    <t>Make:</t>
  </si>
  <si>
    <t>Engine Capacity:</t>
  </si>
  <si>
    <t>Vehicle</t>
  </si>
  <si>
    <t>From - To</t>
  </si>
  <si>
    <t>Total Distance</t>
  </si>
  <si>
    <t>Motor Vehicle Expenses Total</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</si>
  <si>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</si>
  <si>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</si>
  <si>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</si>
  <si>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</si>
  <si>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</si>
  <si>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</si>
  <si>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</si>
  <si>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</si>
  <si>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</si>
  <si>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Copies</t>
  </si>
  <si>
    <t>Duplicating Total</t>
  </si>
  <si>
    <t>3. Covers and Binders</t>
  </si>
  <si>
    <t>No of Documents</t>
  </si>
  <si>
    <t>Covers &amp; Binders Total</t>
  </si>
  <si>
    <t>4. Printing Costs</t>
  </si>
  <si>
    <t>No of Prints</t>
  </si>
  <si>
    <t>Drawing Numbers</t>
  </si>
  <si>
    <t>Printing Total</t>
  </si>
  <si>
    <t>SCHEDULE Y: SITE STAFF &amp; OTHER CHARGES</t>
  </si>
  <si>
    <t>Month</t>
  </si>
  <si>
    <t>Claimed Hours</t>
  </si>
  <si>
    <t>Part Time Supervision Total</t>
  </si>
  <si>
    <t>Approved Remuneration</t>
  </si>
  <si>
    <t>Full Time Supervision Total</t>
  </si>
  <si>
    <t>C: Travelling expenses</t>
  </si>
  <si>
    <t>Distance approved km</t>
  </si>
  <si>
    <t>Distance km</t>
  </si>
  <si>
    <t>Vehicle cc</t>
  </si>
  <si>
    <t>Tariff</t>
  </si>
  <si>
    <t>D: Other Charges</t>
  </si>
  <si>
    <t>Invoice or TMB Number</t>
  </si>
  <si>
    <t>Laboratory/ Place</t>
  </si>
  <si>
    <t>Number of tests</t>
  </si>
  <si>
    <t>Approved rate</t>
  </si>
  <si>
    <t>TYPING, DUPLICATING, COVERS &amp; BINDERS &amp; PRINTS</t>
  </si>
  <si>
    <t>SITE STAFF AND OTHER CHARGES</t>
  </si>
  <si>
    <t>SCHEDULE Z: NON-TAXABLE EXPENSES</t>
  </si>
  <si>
    <t>1. Non Taxable Services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</si>
  <si>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</si>
  <si>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</si>
  <si>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</si>
  <si>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</si>
  <si>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</si>
  <si>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</si>
  <si>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</si>
  <si>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</si>
  <si>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</si>
  <si>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</si>
  <si>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</si>
  <si>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</si>
  <si>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</si>
  <si>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</si>
  <si>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</si>
  <si>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</si>
  <si>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LESS TOTAL PREVIOUS PAYMENTS (EXCL VAT)</t>
  </si>
  <si>
    <t>=</t>
  </si>
  <si>
    <t>SERVICE: DESCRIPTION</t>
  </si>
  <si>
    <t>CONSULTANT'S REF. NUMBER   :</t>
  </si>
  <si>
    <t>+</t>
  </si>
  <si>
    <t>CLAIM</t>
  </si>
  <si>
    <t xml:space="preserve"> Report: Time Based fees </t>
  </si>
  <si>
    <t>TYPE OF PROJECT:</t>
  </si>
  <si>
    <r>
      <t xml:space="preserve">1. Time Based fees: </t>
    </r>
    <r>
      <rPr>
        <b/>
        <sz val="11"/>
        <color indexed="10"/>
        <rFont val="Arial"/>
        <family val="2"/>
      </rPr>
      <t>Report stage</t>
    </r>
    <r>
      <rPr>
        <b/>
        <sz val="11"/>
        <rFont val="Arial"/>
        <family val="2"/>
      </rPr>
      <t xml:space="preserve"> (Only if specifically appointed as such)</t>
    </r>
  </si>
  <si>
    <t>TRAVELLING &amp; SUBSISTENCE CHARGES</t>
  </si>
  <si>
    <t>1. Travelling Time</t>
  </si>
  <si>
    <t>Approved Hours</t>
  </si>
  <si>
    <t>DATE OF INVOICE</t>
  </si>
  <si>
    <t>TOTAL BASIC FEE</t>
  </si>
  <si>
    <t>VALUE FOR CALCULATION PURPOSES</t>
  </si>
  <si>
    <t>DUPLICATES NOT AFFECTED BY ANY FACTOR OTHER THAN .25.</t>
  </si>
  <si>
    <t>FEES (c ): TIME BASED</t>
  </si>
  <si>
    <t>FEES (d): EXPENSES AND COSTS (DISBURSEMENTS)</t>
  </si>
  <si>
    <t>CIVIL ENGINEERS' BUILDING PROJECTS</t>
  </si>
  <si>
    <r>
      <t xml:space="preserve">REPORT STAGE </t>
    </r>
    <r>
      <rPr>
        <b/>
        <sz val="10"/>
        <color indexed="10"/>
        <rFont val="Arial"/>
        <family val="2"/>
      </rPr>
      <t>(If specifically appointed for this stage only )</t>
    </r>
  </si>
  <si>
    <t>GROUND RULES</t>
  </si>
  <si>
    <t>Only in case of engineering projects an amount of 7% of the basic fee is allowed for the execution of targeted procurement.</t>
  </si>
  <si>
    <t>PROCEDURE TO FOLLOW IN POPULATING THE WORKBOOK:</t>
  </si>
  <si>
    <t>Start by opening the worksheet "Input Data"</t>
  </si>
  <si>
    <t>Only coloured cells require input from the Consulting Engineer/Project manager</t>
  </si>
  <si>
    <t>Access to any cells within the workbook, which do not require to be populated, have been protected - do not try to access/open any uncoloured cells on any of the worksheets.</t>
  </si>
  <si>
    <t xml:space="preserve">Populate all yellow coloured cells.  Arrows, tab- or enter keys or mouse can be used to move around the worksheet (i.e. to cells to which access are possible).  </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</si>
  <si>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</si>
  <si>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</si>
  <si>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FEES CODE (YEAR)</t>
  </si>
  <si>
    <t>Tel</t>
  </si>
  <si>
    <t>TELEPHONE &amp; FACSIMILE NUMBERS</t>
  </si>
  <si>
    <t>N</t>
  </si>
  <si>
    <t>INTERNAL WATER AND DRAINAGE IN BUILDINGS NOT AFFECTED BY ANY OTHER FACTOR THAN 1.25.</t>
  </si>
  <si>
    <t>DUPLICATED EXISTING FACILITIES AFFECTED BY 0.25 &amp; 1.25 FACTORS ONLY.</t>
  </si>
  <si>
    <t>INTERNAL WATER AND DRAINAGE IN BUILDINGS IN EXISTING FACILITIES AFFECTED BY 1.25 &amp; 1.25 FACTORS ONLY.</t>
  </si>
  <si>
    <t>INTERNAL WATER AND DRAINAGE IN BUILDINGS IN DUPLICATES AFFECTED BY 1.25 &amp; .25 FACTORS ONLY.</t>
  </si>
  <si>
    <t>INTERNAL WATER AND DRAINAGE IN BUILDINGS IN DUPLICATED EXISTING FACILITIES AFFECTED BY 1.25, 0.25 &amp; 1.25 FACTORS ONLY.</t>
  </si>
  <si>
    <t>ALTERATIONS TO EXISTING FACILITIES NOT AFFECTED BY ANY FACTOR OTHER THAN 1.25.</t>
  </si>
  <si>
    <t xml:space="preserve">WORK NOT AFFECTED BY ANY FACTORS </t>
  </si>
  <si>
    <t>Engineers deal with work contained in two main types of projects: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</si>
  <si>
    <t>CONSTRUCTION MONITORING ONLY</t>
  </si>
  <si>
    <t>Cell</t>
  </si>
  <si>
    <t>TAX INVOICE</t>
  </si>
  <si>
    <t>2. VALUE OF ALL ALTERATIONS TO EXISTING FACILITIES NOT AFFECTED BY ANY FACTOR OTHER THAN 1.25.</t>
  </si>
  <si>
    <t>3. VALUE OF DUPLICATES NOT AFFECTED BY ANY FACTOR OTHER THAN 0.25.</t>
  </si>
  <si>
    <t>4. VALUE OF INTERNAL WATER AND DRAINAGE IN BUILDINGS NOT AFFECTED BY ANY FACTOR OTHER THAN 1.25.</t>
  </si>
  <si>
    <t xml:space="preserve">1. VALUE OF WORK COMPLETED NOT AFFECTED BY ANY FACTORS. </t>
  </si>
  <si>
    <t>2. VALUE OF ALL ALTERATIONS TO EXISTING FACILITIES COMPLETED AFFECTED BY THE 1.25 FACTOR.</t>
  </si>
  <si>
    <t>3. VALUE OF INTERNAL WATER AND DRAINAGE WORK IN BUILDINGS COMPLETED NOT AFFECTED BY ANY FACTOR OTHER THAN 1.25.</t>
  </si>
  <si>
    <t>ESTIMATES OR TENDER VALUES?</t>
  </si>
  <si>
    <t>PAYMENT NO</t>
  </si>
  <si>
    <t>1</t>
  </si>
  <si>
    <t>CARRIED OVER</t>
  </si>
  <si>
    <t>38</t>
  </si>
  <si>
    <t>Typing Duplicating &amp; Printing TOTAL Excl VAT</t>
  </si>
  <si>
    <t xml:space="preserve"> Report: Time Based fees Total Excl VAT</t>
  </si>
  <si>
    <t>Site Staff &amp; Other Charges Total Excl VAT</t>
  </si>
  <si>
    <t>TRAVELLING  TIME</t>
  </si>
  <si>
    <t>Travelling  time</t>
  </si>
  <si>
    <t xml:space="preserve">CONSTRUCTION MONITORING  &amp; OTHER </t>
  </si>
  <si>
    <t>INPUT ALL INFORMATION FOR THE WHOLE PROJECT</t>
  </si>
  <si>
    <t>Toll Gates</t>
  </si>
  <si>
    <t>Construction Monitoring &amp; Other: Time Based fees Total Excl VAT</t>
  </si>
  <si>
    <t>Travelling &amp; Public Transport Total Excl VAT</t>
  </si>
  <si>
    <r>
      <t xml:space="preserve">4. Time Based fees: </t>
    </r>
    <r>
      <rPr>
        <b/>
        <sz val="11"/>
        <color indexed="10"/>
        <rFont val="Arial"/>
        <family val="2"/>
      </rPr>
      <t xml:space="preserve"> Other</t>
    </r>
  </si>
  <si>
    <t xml:space="preserve"> Other: Time Based fees Total Excl VAT</t>
  </si>
  <si>
    <t>Travelling Time Total Excl VAT</t>
  </si>
  <si>
    <t>NOTE: ALL ITEMS MUST EXCLUDE VAT</t>
  </si>
  <si>
    <t>NOTE: ALL ITEMS MUST INCLUDE VAT</t>
  </si>
  <si>
    <t>Construction Monitoring: Time Based fees Total Excl VAT</t>
  </si>
  <si>
    <t>Travelling expenses Total</t>
  </si>
  <si>
    <t>ALL ITEMS MUST EXCLUDE VAT</t>
  </si>
  <si>
    <t>Hours claimed</t>
  </si>
  <si>
    <t>BASIC FEE</t>
  </si>
  <si>
    <t>PLUS NON TAXABLE EXPENSES</t>
  </si>
  <si>
    <t>Other Charges Total Incl VAT</t>
  </si>
  <si>
    <t xml:space="preserve">Site Staff &amp; Other Charges Total Incl VAT </t>
  </si>
  <si>
    <t>PERCENTAGE OF FEE TENDERED</t>
  </si>
  <si>
    <t>DUE</t>
  </si>
  <si>
    <t>% OF STANDARD FEES TENDERED FOR PROFESSIONAL SERVICES</t>
  </si>
  <si>
    <t>(Not applicable in case of a tender for professional services)</t>
  </si>
  <si>
    <t>E-MAIL ADDRESS</t>
  </si>
  <si>
    <t>DRAWING NUMBER</t>
  </si>
  <si>
    <t>TEL NO</t>
  </si>
  <si>
    <t>POSTAL ADDRESS:</t>
  </si>
  <si>
    <t>CELL PHONE NO</t>
  </si>
  <si>
    <t>FACSIMILE  NO:</t>
  </si>
  <si>
    <t>COMPANY REGISTRATION NUMBER</t>
  </si>
  <si>
    <t>CLIENT</t>
  </si>
  <si>
    <t>POSTAL ADDRESS</t>
  </si>
  <si>
    <t>POST OFFICE</t>
  </si>
  <si>
    <t>POSTAL CODE</t>
  </si>
  <si>
    <t>STREET &amp; NO</t>
  </si>
  <si>
    <t>TOWN/CITY</t>
  </si>
  <si>
    <t>FAX NO</t>
  </si>
  <si>
    <t>INVOICE NO</t>
  </si>
  <si>
    <t>FAX-TO-EMAIL</t>
  </si>
  <si>
    <t>FILE NUMBER:</t>
  </si>
  <si>
    <t>VAT REGISTRATION NO:</t>
  </si>
  <si>
    <t>DRAWING NO:</t>
  </si>
  <si>
    <t>TOWN</t>
  </si>
  <si>
    <t>BUILDING NAME</t>
  </si>
  <si>
    <t>TEL</t>
  </si>
  <si>
    <t>FAX</t>
  </si>
  <si>
    <t xml:space="preserve">PROJECT MAN: </t>
  </si>
  <si>
    <t>E-MAIL</t>
  </si>
  <si>
    <t>CELL</t>
  </si>
  <si>
    <t>NOTES PERTAINING TO THE COMPLETION OF THE WORKBOOK.</t>
  </si>
  <si>
    <t xml:space="preserve">One has to refer to the  Letter of Invitation and the relevant published Guidelines for Engineering fees as amended , and use a copy of the relevant Guidelines which has been marked up to show the revised Fee scale to ensure that the correct fee scale is used. </t>
  </si>
  <si>
    <t>The value of the works relating to a particular part of the project will have to include the relevant portions of the Preliminaries and CPA extracted from the project value and then allocated to each category value</t>
  </si>
  <si>
    <t>In practice, the calculator calculates a Basic fee for a consultant based on the value of the works relating to that particular discipline</t>
  </si>
  <si>
    <t>The Basic fee for a consultant is proportioned between the different categories of work and then the relevant fee factors applied to those types of the work.</t>
  </si>
  <si>
    <t xml:space="preserve">The first portion of the fee calculator contains the amounts relating to a given discipline which have been extracted from a project and which is not subject to any factors. </t>
  </si>
  <si>
    <t>If the project or contract consists entirely of the work comprising one discipline,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</si>
  <si>
    <t>In some cases more than one of the fee factor multipliers may have to be applied to the same portion of the works, and these factors have to be dealt with separately in the fee calculations.</t>
  </si>
  <si>
    <t>Principal Agent: A separate fee will be calculated for such an appointment, because the fee is based on the value of the works (1% of the total value of the works). This procedure is NOT a fee factor multiplier to be applied to the basic fee. N/A</t>
  </si>
  <si>
    <t>Only in case of engineering projects an amount not exceeding 6% of the basic fee and calculated on a time basis is allowed for the responsibilities of the "agent of the client" in accordance with the OHSA. Only if the motivation of the consulting engineer for a larger fee is approved, may he be paid more.</t>
  </si>
  <si>
    <t>Electronic engineering work is not a separate discipline but one combined with Electrical engineering work.</t>
  </si>
  <si>
    <t xml:space="preserve">The dates must be typed in as follows: dmmmyy i.e. "25aug05" </t>
  </si>
  <si>
    <t>When typing amounts only type the value. No "R" in front and no spaces between the numbers.</t>
  </si>
  <si>
    <t>Some comments or notes with arrows pointing to certain cells are displayed to guide the user, but they will not be printed.</t>
  </si>
  <si>
    <t>Finally open the relevant "invoice" worksheet, go to the "File" command on toolbar, choose "Print"  - this will print the final invoice. Do the same with the other data sheets which are then required to be appended to the invoice to be presented to the  Project manager.</t>
  </si>
  <si>
    <t>This workbook makes provision for 36 payments.  From experience this should be enough.  If not, the matter must be reported to the Firm, who can take same up with the designer/compiler of the workbook.</t>
  </si>
  <si>
    <t>The sheets and formula fields in the calculators are protected so that one should just be able to enter the data and assume that the results are correct</t>
  </si>
  <si>
    <t>Project managers are advised to re-enter the data (at least for the Schedules) into their personal copies of the spreadsheets to check the fee accounts, because the calculators used by other person might have been changed inadvertently!</t>
  </si>
  <si>
    <r>
      <t xml:space="preserve">(A) ESTIMATED OR TENDER VALUES </t>
    </r>
    <r>
      <rPr>
        <b/>
        <sz val="10"/>
        <color indexed="10"/>
        <rFont val="Arial"/>
        <family val="2"/>
      </rPr>
      <t>(STAGES 1 -4)</t>
    </r>
  </si>
  <si>
    <r>
      <t xml:space="preserve">(B) ESTIMATED VALUE FOR DESIGN FEES DURING CONSTRUCTION </t>
    </r>
    <r>
      <rPr>
        <b/>
        <sz val="10"/>
        <color indexed="10"/>
        <rFont val="Arial"/>
        <family val="2"/>
      </rPr>
      <t>(STAGE 5)</t>
    </r>
  </si>
  <si>
    <r>
      <t xml:space="preserve">(D) FINAL MEASURED VALUES INCL. CPA &amp; P&amp;G </t>
    </r>
    <r>
      <rPr>
        <b/>
        <sz val="10"/>
        <color indexed="10"/>
        <rFont val="Arial"/>
        <family val="2"/>
      </rPr>
      <t>(STAGE 6 ONLY)</t>
    </r>
  </si>
  <si>
    <r>
      <t xml:space="preserve">(C) VALUE OF COMPLETED WORK </t>
    </r>
    <r>
      <rPr>
        <b/>
        <sz val="10"/>
        <color indexed="10"/>
        <rFont val="Arial"/>
        <family val="2"/>
      </rPr>
      <t>(STAGE 5 &amp; 6)</t>
    </r>
  </si>
  <si>
    <t>VALUE OF ALL ALTERATIONS TO EXISTING FACILITIES COMPLETED AFFECTED BY THE 1.25 FACTOR.</t>
  </si>
  <si>
    <t>5. VALUE OF INTERNAL WATER AND DRAINAGE IN BUILDINGS IN EXISTING FACILITIES AFFECTED BY 1.25 AND 1.25 FACTORS ONLY.</t>
  </si>
  <si>
    <t>6. VALUE OF WORK IN DUPLICATED EXISTING FACILITIES AFFECTED BY 0.25 AND 1.25 FACTORS ONLY.</t>
  </si>
  <si>
    <t>7. VALUE OF INTERNAL WATER AND DRAINAGE IN BUILDINGS IN DUPLICATES AFFECTED BY 1.25 AND 0.25 FACTORS ONLY.</t>
  </si>
  <si>
    <t>8. VALUE OF INTERNAL WATER AND DRAINAGE IN BUILDINGS IN DUPLICATED EXISTING FACILITIES AFFECTED BY 1.25,  0.25, AND 1.25 FACTORS ONLY.</t>
  </si>
  <si>
    <t>4 VALUE OF INTERNAL WATER AND DRAINAGE WORK IN BUILDINGS IN EXISTING FACILITIES AFFECTED BY 1.25 AND 1.25 FACTORS.</t>
  </si>
  <si>
    <t>WORKBOOK FOR THE CALCULATION OF CONSULTING ENGINEER'S FEES IN TERMS OF THE GUIDELINE FOR SERVICES AND FEES PUBLISHED BY ECSA AND AMENDED BY DPW</t>
  </si>
  <si>
    <t>BUILDING PROJECT</t>
  </si>
  <si>
    <t>DPW PROJECT MANAGER</t>
  </si>
  <si>
    <t>WCS NO:</t>
  </si>
  <si>
    <t>WCS NUMBER</t>
  </si>
  <si>
    <t>DPW FILE NUMBER:</t>
  </si>
  <si>
    <t>NATIONAL DEPARTMENT OF PUBLIC WORKS</t>
  </si>
  <si>
    <t>WCS NO</t>
  </si>
  <si>
    <r>
      <t xml:space="preserve">2. Time Based fees: </t>
    </r>
    <r>
      <rPr>
        <b/>
        <sz val="11"/>
        <color indexed="10"/>
        <rFont val="Arial"/>
        <family val="2"/>
      </rPr>
      <t>Construction monitoring (only after written approval)</t>
    </r>
  </si>
  <si>
    <t>FEE INVOICE FOR CIVIL ENGINEERING SERVICES</t>
  </si>
  <si>
    <t>Corola</t>
  </si>
  <si>
    <t>Trip no</t>
  </si>
  <si>
    <t>ceb10</t>
  </si>
  <si>
    <t>TOTAL PERCENTAGE BASED FEES FOR ALL STAGES</t>
  </si>
  <si>
    <t>FEES (b) CONTRACT ADMINISTRATION &amp; INSPECTION AND CLOSE OUT STAGES</t>
  </si>
  <si>
    <t>FEES (a) INCEPTION, PRELIMINARY DESIGN: CONCEPT AND VIABILITY, DETAIL DESIGN, DOCUMENTATION AND PROCUREMENT STAGES</t>
  </si>
  <si>
    <t xml:space="preserve">1. VALUE OF WORK NOT AFFECTED BY ANY FACTORS </t>
  </si>
  <si>
    <t>TOTAL PERCENTAGE BASED FEES FOR INCEPTION, PRELIMINARY DESIGN: DETAIL DESIGN, DOCUMENTATION AND PROCUREMENT STAGES (a)</t>
  </si>
  <si>
    <t>TOTAL PERCENTAGE BASED FEES FOR CONTRACT ADMINISTRATION &amp; INSPECTION AND CLOSE OUT STAGES (b)</t>
  </si>
  <si>
    <t>WCS CONTRACT NO:</t>
  </si>
  <si>
    <t>WCS CONTRACT NO</t>
  </si>
  <si>
    <t>TO:</t>
  </si>
  <si>
    <t xml:space="preserve">CIVIL ENGINEERING SERVICES: </t>
  </si>
  <si>
    <t>FROM:-</t>
  </si>
  <si>
    <t xml:space="preserve">CONSULTANT REF. </t>
  </si>
  <si>
    <t>ACCOUNTANT:</t>
  </si>
  <si>
    <t>for OFFICE use only:</t>
  </si>
  <si>
    <t>CERTIFIED CORRECT:</t>
  </si>
  <si>
    <t>DIRECTOR:</t>
  </si>
  <si>
    <t>DATE:</t>
  </si>
  <si>
    <t>Budget</t>
  </si>
  <si>
    <t>Payment categories</t>
  </si>
  <si>
    <t>Payments</t>
  </si>
  <si>
    <t>Calculated fees, Other fees &amp; Add Services</t>
  </si>
  <si>
    <t>Time Based Fees</t>
  </si>
  <si>
    <t>Travelling, transport, etc</t>
  </si>
  <si>
    <t>Typing, duplicating, etc</t>
  </si>
  <si>
    <t>Site Staff &amp; Other charges</t>
  </si>
  <si>
    <t>VAT</t>
  </si>
  <si>
    <t>Non-Taxable</t>
  </si>
  <si>
    <t xml:space="preserve">Total   R  c   </t>
  </si>
  <si>
    <t>Previous</t>
  </si>
  <si>
    <t>Current</t>
  </si>
  <si>
    <t>Gross</t>
  </si>
  <si>
    <t>SIGNATURE:</t>
  </si>
  <si>
    <t xml:space="preserve"> </t>
  </si>
  <si>
    <t>ADDRESS</t>
  </si>
  <si>
    <t>%</t>
  </si>
  <si>
    <t>Previuosly claimed</t>
  </si>
  <si>
    <t xml:space="preserve">Typing Total </t>
  </si>
  <si>
    <t>1. Typing expenses for this claim only</t>
  </si>
  <si>
    <t>Claim No</t>
  </si>
  <si>
    <t>CLAIM NO.</t>
  </si>
  <si>
    <t>Total Previuosly claimed</t>
  </si>
  <si>
    <r>
      <t xml:space="preserve">A: Part Time Supervision - </t>
    </r>
    <r>
      <rPr>
        <b/>
        <sz val="11"/>
        <color indexed="10"/>
        <rFont val="Arial"/>
        <family val="2"/>
      </rPr>
      <t>Cannot claim for A AND B</t>
    </r>
  </si>
  <si>
    <r>
      <t xml:space="preserve">B: Full Time Supervision - </t>
    </r>
    <r>
      <rPr>
        <b/>
        <sz val="11"/>
        <color indexed="10"/>
        <rFont val="Arial"/>
        <family val="2"/>
      </rPr>
      <t>Cannot claim for A AND B</t>
    </r>
  </si>
  <si>
    <t>PAGE II   CALCULATIONS</t>
  </si>
  <si>
    <t>CONSULTANT NAME</t>
  </si>
  <si>
    <t>OFFICE ADDRESS/ BUILDING NAME</t>
  </si>
  <si>
    <t>CONSULTANT OFFICE ADDRESS</t>
  </si>
  <si>
    <t>CE 56789/001/6</t>
  </si>
  <si>
    <t>P O Box 11111, Boksburg</t>
  </si>
  <si>
    <t>A6089/002/9</t>
  </si>
  <si>
    <t>Brightstar building 214, Peach str 1023, Boksburg</t>
  </si>
  <si>
    <t>011 769 3456</t>
  </si>
  <si>
    <t>0823446756</t>
  </si>
  <si>
    <t>011 769 3011</t>
  </si>
  <si>
    <t>je@telkom.net</t>
  </si>
  <si>
    <t>23456778695</t>
  </si>
  <si>
    <t>400-45678-10</t>
  </si>
  <si>
    <t>ServiceDPW567/102</t>
  </si>
  <si>
    <t>Paul Mashinga</t>
  </si>
  <si>
    <t>Paul.mashinga@dpw.gov.za</t>
  </si>
  <si>
    <t>012 337 2345</t>
  </si>
  <si>
    <t>082 699 3459</t>
  </si>
  <si>
    <t>0866100300</t>
  </si>
  <si>
    <t>John Engineer CC</t>
  </si>
  <si>
    <t>STREET CODE</t>
  </si>
  <si>
    <t>CODE</t>
  </si>
  <si>
    <t>OFFICE ADDRESSE</t>
  </si>
  <si>
    <t>TOTAL VALUE OF ALL WORK BY THE ENGINEER APPROPRIATE TO CLAUSE 4.2.2 OF THE GAZETTE</t>
  </si>
  <si>
    <t>TOTAL VALUE OF ALL WORK COMPLETED, APPROPRIATE TO CLAUSE 4.2.2 OF THE GAZETTE</t>
  </si>
  <si>
    <t>Private Bag X65</t>
  </si>
  <si>
    <t>PRETORIA</t>
  </si>
  <si>
    <t>0001</t>
  </si>
  <si>
    <t>Public Works House</t>
  </si>
  <si>
    <t>Pretorius Street 445</t>
  </si>
  <si>
    <t>0002</t>
  </si>
  <si>
    <t>012 337 2000</t>
  </si>
  <si>
    <t>012 337 3276</t>
  </si>
  <si>
    <t>086 666 0000</t>
  </si>
  <si>
    <t>Nelspruit Police Station</t>
  </si>
  <si>
    <r>
      <t xml:space="preserve">INCEPTION,  PRELIMINARY DESIGN: CONCEPT AND VIABILITY,  DETAIL DESIGN, DOCUMENTATION AND PROCUREMENT STAGES, </t>
    </r>
    <r>
      <rPr>
        <b/>
        <i/>
        <sz val="12"/>
        <color indexed="10"/>
        <rFont val="Arial"/>
        <family val="2"/>
      </rPr>
      <t>ALL VALUES MUST INCLUDE RELEVANT PROPORTION OF P&amp;G AND CPA DURING CONSTRUCTION STAGE.</t>
    </r>
  </si>
  <si>
    <r>
      <t xml:space="preserve">CONTRACT ADMINISTRATION &amp; INSPECTION AND CLOSE-OUT STAGES </t>
    </r>
    <r>
      <rPr>
        <b/>
        <i/>
        <sz val="12"/>
        <color indexed="10"/>
        <rFont val="Arial"/>
        <family val="2"/>
      </rPr>
      <t xml:space="preserve">(INTERIM PAYMENTS)  </t>
    </r>
    <r>
      <rPr>
        <b/>
        <i/>
        <sz val="12"/>
        <rFont val="Arial"/>
        <family val="2"/>
      </rPr>
      <t xml:space="preserve">                                                                                                 </t>
    </r>
    <r>
      <rPr>
        <b/>
        <i/>
        <sz val="12"/>
        <color indexed="10"/>
        <rFont val="Arial"/>
        <family val="2"/>
      </rPr>
      <t>ALL VALUES MUST INCLUDE RELEVANT PROPORTION OF P&amp;G AND CPA</t>
    </r>
  </si>
  <si>
    <t>DPW/0001</t>
  </si>
  <si>
    <t>CONSULTING ENG.</t>
  </si>
  <si>
    <t xml:space="preserve">DPW WCS NO: </t>
  </si>
  <si>
    <t>TENDER VALUES</t>
  </si>
  <si>
    <t>SCALE_2011CB</t>
  </si>
  <si>
    <t>BUILDING PROJECT: 2011 NDPW FEES</t>
  </si>
  <si>
    <t>PERCENTAGE BASED FEES</t>
  </si>
  <si>
    <t/>
  </si>
  <si>
    <t>2011 Scales</t>
  </si>
  <si>
    <t>Fee in accordance with the National Department of Public Works Scope of Engineering Services and Tariff of Fees for Persons Registered in terms of the Engineering Profession Act, 2000 (Act No. 46 of 2000) dated 1 March 2011.</t>
  </si>
  <si>
    <t>Fee in accordance with the National Department of Public Works Scope of Engineering Services and Tariff of Fees for Persons Registered in terms of the Engineering Profession Act, 2000 (Act No. 46 of 2000) dated 1 March 2011</t>
  </si>
  <si>
    <t>CONSULTING ENGINEER: _______________________________</t>
  </si>
  <si>
    <t>_____________________________________</t>
  </si>
  <si>
    <t>Open the disbursement worksheets one by one and populate them with the correct information. Please note that the amounts previously claimed for disbursements must be added by hand at the end of each table. The total previous payment must also be added by hand on the "Previous Payment" worksheet.</t>
  </si>
  <si>
    <t>CONSULTING ENGINEER</t>
  </si>
  <si>
    <t>COMMENTS</t>
  </si>
  <si>
    <t>NAME: __________________________________________</t>
  </si>
  <si>
    <t>Total Previous Payments  Received for this item</t>
  </si>
  <si>
    <t>Non-taxable Expenses Total for this invoice</t>
  </si>
  <si>
    <t>TOTAL FEES DUE (EXCL VAT)</t>
  </si>
  <si>
    <t>TOTAL FEES TIME BASED (c)</t>
  </si>
  <si>
    <t>TOTAL FEES EXPENSES AND COSTS (DISBURSEMENTS) (d)</t>
  </si>
  <si>
    <t>Rate (R)</t>
  </si>
  <si>
    <t>PERCENTAGE OF STAGE COMPLETED</t>
  </si>
  <si>
    <t>APPORTIONMENT OF THE DESIGN STAGE</t>
  </si>
  <si>
    <t xml:space="preserve">Stage </t>
  </si>
  <si>
    <t>Description</t>
  </si>
  <si>
    <t>Apportionment</t>
  </si>
  <si>
    <t>Progress</t>
  </si>
  <si>
    <t>Factor</t>
  </si>
  <si>
    <t>Stage 1</t>
  </si>
  <si>
    <t>Inception</t>
  </si>
  <si>
    <t>Stage 2</t>
  </si>
  <si>
    <t>Preliminary Design: Concept and Viability</t>
  </si>
  <si>
    <t>Stage 3</t>
  </si>
  <si>
    <t>Design Development</t>
  </si>
  <si>
    <t>Stage 4</t>
  </si>
  <si>
    <t>Documentation and Procurement</t>
  </si>
  <si>
    <t>Detail Design</t>
  </si>
  <si>
    <t>Contract Administration and Inspection</t>
  </si>
  <si>
    <t>Close-Out</t>
  </si>
  <si>
    <t>LESS PENALTY</t>
  </si>
  <si>
    <t>PENALTY APPLIED</t>
  </si>
  <si>
    <t>Yes</t>
  </si>
  <si>
    <t>CLOSE OUT</t>
  </si>
  <si>
    <t>NOT REGISTERED</t>
  </si>
  <si>
    <t>No</t>
  </si>
  <si>
    <t>CONTRACT ADMINISTRATION &amp; INSPECTION</t>
  </si>
  <si>
    <t>N/A for INCEPTION, CONTRACT ADMINISTRATION or CLOSE-OUT STAGE</t>
  </si>
  <si>
    <t>TOTAL AMOUNT CLAIMED, (Excl  VAT, Excl Non Taxable)</t>
  </si>
  <si>
    <t>TOTAL NON-TAXABLE AMOUNT CLAIMED</t>
  </si>
  <si>
    <t>TOTAL AMOUNT CLAIMED (Excl VAT)</t>
  </si>
  <si>
    <t>TOTAL AMOUNT CLAIMED, (Incl VAT &amp; Non Taxable)</t>
  </si>
  <si>
    <t>PLEASE READ THE NOTES (1st SHEET) BEFORE STARTING TO POPULATE THE SHEETS. COMPLETE ALL YELLOW CELLS!!!</t>
  </si>
  <si>
    <t>Version: 1.2  2012-10</t>
  </si>
  <si>
    <t>THE FEE ACCOUNT</t>
  </si>
  <si>
    <t>No fee account shall be submitted to the DPW Project Manager without all the relevant information and the documents as listed below attached and of which examples and forms, form part this document :</t>
  </si>
  <si>
    <t>(a)</t>
  </si>
  <si>
    <t>Covering letter and TAX invoice  - must be signed by a Principal/Director of the Consultant Firm</t>
  </si>
  <si>
    <t>(b)</t>
  </si>
  <si>
    <t>Summary of the Fee Claim: Annexure A3</t>
  </si>
  <si>
    <t>(c)</t>
  </si>
  <si>
    <t>Trip sheet: Annexure A5: Claims for Subsistence and Travelling. This form shall be completed by the person during each trip.</t>
  </si>
  <si>
    <t>(d)</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</si>
  <si>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</si>
  <si>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</si>
  <si>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</si>
  <si>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</si>
  <si>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</si>
  <si>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</si>
  <si>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</si>
  <si>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 0823907612/0125676957</t>
  </si>
  <si>
    <t>PREVIOUS CLAIMS</t>
  </si>
  <si>
    <t>3. Subsistence Charges [See your letter of appointment. Use either Table 4 or Table 5, not both]</t>
  </si>
  <si>
    <t>:</t>
  </si>
  <si>
    <t>ANNEXURE A3</t>
  </si>
  <si>
    <t>SUMMARY  OF  FEE  ACCOUNT</t>
  </si>
  <si>
    <t>CLAIM No  :</t>
  </si>
  <si>
    <t xml:space="preserve"> Name of Service</t>
  </si>
  <si>
    <t>WCS</t>
  </si>
  <si>
    <t xml:space="preserve"> Name of Consultant Firm</t>
  </si>
  <si>
    <t xml:space="preserve"> Address of Consultant Firm</t>
  </si>
  <si>
    <t>PC</t>
  </si>
  <si>
    <t xml:space="preserve"> Departmental File Ref</t>
  </si>
  <si>
    <t>Our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</si>
  <si>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</si>
  <si>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</si>
  <si>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</si>
  <si>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</si>
  <si>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</si>
  <si>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</si>
  <si>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</si>
  <si>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</si>
  <si>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</si>
  <si>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</si>
  <si>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</si>
  <si>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</si>
  <si>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</si>
  <si>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</si>
  <si>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</si>
  <si>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</si>
  <si>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</si>
  <si>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</si>
  <si>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</si>
  <si>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</si>
  <si>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</si>
  <si>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</si>
  <si>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</si>
  <si>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</si>
  <si>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</si>
  <si>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</si>
  <si>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</si>
  <si>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</si>
  <si>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</si>
  <si>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</si>
  <si>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</si>
  <si>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</si>
  <si>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</si>
  <si>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</si>
  <si>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</si>
  <si>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</si>
  <si>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</si>
  <si>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</si>
  <si>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</si>
  <si>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</si>
  <si>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</si>
  <si>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</si>
  <si>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 xml:space="preserve">TRIP SHEET: SUBSISTENCE  &amp;  TRAVELLING  COSTS: </t>
  </si>
  <si>
    <t>ANNEXURE A5</t>
  </si>
  <si>
    <t>(Refer to Letter of Appointment) (Excluding Site Staff)</t>
  </si>
  <si>
    <t xml:space="preserve">Sheet   </t>
  </si>
  <si>
    <t xml:space="preserve"> Attached to Claim No</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</si>
  <si>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</si>
  <si>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</si>
  <si>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</si>
  <si>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</si>
  <si>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</si>
  <si>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</si>
  <si>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</si>
  <si>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</si>
  <si>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</si>
  <si>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</si>
  <si>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</si>
  <si>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</si>
  <si>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</si>
  <si>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</si>
  <si>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</si>
  <si>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</si>
  <si>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</si>
  <si>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</si>
  <si>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</si>
  <si>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</si>
  <si>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</si>
  <si>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</si>
  <si>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</si>
  <si>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</si>
  <si>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</si>
  <si>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</si>
  <si>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</si>
  <si>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</si>
  <si>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</si>
  <si>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</si>
  <si>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</si>
  <si>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</si>
  <si>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</si>
  <si>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</si>
  <si>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</si>
  <si>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</si>
  <si>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</si>
  <si>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</si>
  <si>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</si>
  <si>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</si>
  <si>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</si>
  <si>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</si>
  <si>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</si>
  <si>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</si>
  <si>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</si>
  <si>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</si>
  <si>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</si>
  <si>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</si>
  <si>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</si>
  <si>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</si>
  <si>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</si>
  <si>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</si>
  <si>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</si>
  <si>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</si>
  <si>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</si>
  <si>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</si>
  <si>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</si>
  <si>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</si>
  <si>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</si>
  <si>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</si>
  <si>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</si>
  <si>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</si>
  <si>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</si>
  <si>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</si>
  <si>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</si>
  <si>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</si>
  <si>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</si>
  <si>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</si>
  <si>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</si>
  <si>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</si>
  <si>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</si>
  <si>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</si>
  <si>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</si>
  <si>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</si>
  <si>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</si>
  <si>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</si>
  <si>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</si>
  <si>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Toll Gate</t>
  </si>
  <si>
    <t>Journey</t>
  </si>
  <si>
    <t>Site</t>
  </si>
  <si>
    <t>cc</t>
  </si>
  <si>
    <t>Cents</t>
  </si>
  <si>
    <t>Charge</t>
  </si>
  <si>
    <t>VAT Excl</t>
  </si>
  <si>
    <t>Pretoria</t>
  </si>
  <si>
    <t>Polokwane</t>
  </si>
  <si>
    <t>Sedan</t>
  </si>
  <si>
    <t>Petrol</t>
  </si>
  <si>
    <t>3. Total</t>
  </si>
  <si>
    <t>4. ACCOMMODATION</t>
  </si>
  <si>
    <t>City/Town</t>
  </si>
  <si>
    <t>Name of Supplier</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</si>
  <si>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</si>
  <si>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</si>
  <si>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</si>
  <si>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</si>
  <si>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</si>
  <si>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</si>
  <si>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</si>
  <si>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</si>
  <si>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</si>
  <si>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</si>
  <si>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</si>
  <si>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</si>
  <si>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</si>
  <si>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</si>
  <si>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</si>
  <si>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</si>
  <si>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</si>
  <si>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Portion claimed %</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</si>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</sst>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6" formatCode="&quot;R&quot;\ #,##0;[Red]&quot;R&quot;\ \-#,##0"/>
    <numFmt numFmtId="7" formatCode="&quot;R&quot;\ #,##0.00;&quot;R&quot;\ \-#,##0.00"/>
    <numFmt numFmtId="42" formatCode="_ &quot;R&quot;\ * #,##0_ ;_ &quot;R&quot;\ * \-#,##0_ ;_ &quot;R&quot;\ * &quot;-&quot;_ ;_ @_ "/>
    <numFmt numFmtId="44" formatCode="_ &quot;R&quot;\ * #,##0.00_ ;_ &quot;R&quot;\ * \-#,##0.00_ ;_ &quot;R&quot;\ * &quot;-&quot;??_ ;_ @_ "/>
    <numFmt numFmtId="43" formatCode="_ * #,##0.00_ ;_ * \-#,##0.00_ ;_ * &quot;-&quot;??_ ;_ @_ "/>
    <numFmt numFmtId="164" formatCode="&quot;R&quot;\ #,##0_);\(&quot;R&quot;\ #,##0\)"/>
    <numFmt numFmtId="165" formatCode="&quot;R&quot;\ #,##0.00_);\(&quot;R&quot;\ #,##0.00\)"/>
    <numFmt numFmtId="166" formatCode="#.00"/>
    <numFmt numFmtId="167" formatCode="#."/>
    <numFmt numFmtId="168" formatCode="dd\-mmm\-yy_)"/>
    <numFmt numFmtId="169" formatCode="0.0%"/>
    <numFmt numFmtId="170" formatCode="&quot;R&quot;\ #,##0.00"/>
    <numFmt numFmtId="171" formatCode="[$-1C09]dd\ mmmm\ yyyy;@"/>
    <numFmt numFmtId="172" formatCode="&quot;R&quot;\ #,##0"/>
    <numFmt numFmtId="173" formatCode="General_)"/>
    <numFmt numFmtId="174" formatCode="dd\ mmmm\ yyyy"/>
    <numFmt numFmtId="175" formatCode="0.000"/>
    <numFmt numFmtId="176" formatCode="000000"/>
    <numFmt numFmtId="177" formatCode="0000"/>
    <numFmt numFmtId="178" formatCode="0.000000"/>
    <numFmt numFmtId="179" formatCode="dd\-mmm\-yyyy"/>
    <numFmt numFmtId="180" formatCode="00"/>
    <numFmt numFmtId="181" formatCode="000"/>
    <numFmt numFmtId="182" formatCode="0.0"/>
    <numFmt numFmtId="183" formatCode="[$R-1C09]\ #,##0.00"/>
  </numFmts>
  <fonts count="104"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sz val="12"/>
      <color indexed="10"/>
      <name val="Arial"/>
      <family val="2"/>
    </font>
    <font>
      <sz val="10"/>
      <name val="Courier"/>
      <family val="3"/>
    </font>
    <font>
      <sz val="8"/>
      <color indexed="81"/>
      <name val="Tahoma"/>
      <family val="2"/>
    </font>
    <font>
      <b/>
      <sz val="8"/>
      <color indexed="81"/>
      <name val="Tahoma"/>
      <family val="2"/>
    </font>
    <font>
      <sz val="10"/>
      <name val="Arial Narrow"/>
      <family val="2"/>
    </font>
    <font>
      <sz val="12"/>
      <name val="Arial"/>
      <family val="2"/>
    </font>
    <font>
      <b/>
      <sz val="16"/>
      <name val="Arial"/>
      <family val="2"/>
    </font>
    <font>
      <b/>
      <sz val="12"/>
      <name val="Arial"/>
      <family val="2"/>
    </font>
    <font>
      <sz val="11"/>
      <name val="Arial"/>
      <family val="2"/>
    </font>
    <font>
      <b/>
      <sz val="11"/>
      <name val="Arial"/>
      <family val="2"/>
    </font>
    <font>
      <b/>
      <u/>
      <sz val="10"/>
      <name val="Arial"/>
      <family val="2"/>
    </font>
    <font>
      <b/>
      <u/>
      <sz val="8"/>
      <name val="Arial"/>
      <family val="2"/>
    </font>
    <font>
      <sz val="10"/>
      <color indexed="12"/>
      <name val="Arial"/>
      <family val="2"/>
    </font>
    <font>
      <sz val="11"/>
      <color indexed="12"/>
      <name val="Arial"/>
      <family val="2"/>
    </font>
    <font>
      <sz val="11"/>
      <color indexed="8"/>
      <name val="Arial"/>
      <family val="2"/>
    </font>
    <font>
      <b/>
      <sz val="10"/>
      <color indexed="10"/>
      <name val="Arial"/>
      <family val="2"/>
    </font>
    <font>
      <sz val="9"/>
      <name val="Arial"/>
      <family val="2"/>
    </font>
    <font>
      <b/>
      <sz val="11"/>
      <color indexed="10"/>
      <name val="Arial"/>
      <family val="2"/>
    </font>
    <font>
      <sz val="10"/>
      <color indexed="10"/>
      <name val="Arial"/>
      <family val="2"/>
    </font>
    <font>
      <b/>
      <sz val="12"/>
      <color indexed="10"/>
      <name val="Arial"/>
      <family val="2"/>
    </font>
    <font>
      <b/>
      <i/>
      <sz val="12"/>
      <color indexed="10"/>
      <name val="Arial"/>
      <family val="2"/>
    </font>
    <font>
      <b/>
      <i/>
      <sz val="10"/>
      <name val="Arial"/>
      <family val="2"/>
    </font>
    <font>
      <b/>
      <i/>
      <sz val="12"/>
      <name val="Arial"/>
      <family val="2"/>
    </font>
    <font>
      <sz val="12"/>
      <name val="Courier"/>
      <family val="3"/>
    </font>
    <font>
      <i/>
      <sz val="12"/>
      <name val="Arial"/>
      <family val="2"/>
    </font>
    <font>
      <b/>
      <i/>
      <sz val="12"/>
      <color indexed="12"/>
      <name val="Arial"/>
      <family val="2"/>
    </font>
    <font>
      <b/>
      <sz val="18"/>
      <color indexed="10"/>
      <name val="Arial"/>
      <family val="2"/>
    </font>
    <font>
      <sz val="14"/>
      <name val="Arial"/>
      <family val="2"/>
    </font>
    <font>
      <b/>
      <sz val="12"/>
      <color indexed="8"/>
      <name val="Arial"/>
      <family val="2"/>
    </font>
    <font>
      <b/>
      <u/>
      <sz val="14"/>
      <color indexed="12"/>
      <name val="Arial"/>
      <family val="2"/>
    </font>
    <font>
      <b/>
      <sz val="12"/>
      <color indexed="12"/>
      <name val="Arial"/>
      <family val="2"/>
    </font>
    <font>
      <b/>
      <sz val="11"/>
      <color indexed="8"/>
      <name val="Arial"/>
      <family val="2"/>
    </font>
    <font>
      <i/>
      <sz val="11"/>
      <color indexed="8"/>
      <name val="Arial"/>
      <family val="2"/>
    </font>
    <font>
      <i/>
      <sz val="11"/>
      <name val="Arial"/>
      <family val="2"/>
    </font>
    <font>
      <b/>
      <sz val="22"/>
      <color indexed="10"/>
      <name val="Arial"/>
      <family val="2"/>
    </font>
    <font>
      <sz val="22"/>
      <name val="Arial"/>
      <family val="2"/>
    </font>
    <font>
      <sz val="16"/>
      <name val="Arial"/>
      <family val="2"/>
    </font>
    <font>
      <b/>
      <u/>
      <sz val="12"/>
      <color indexed="10"/>
      <name val="Arial"/>
      <family val="2"/>
    </font>
    <font>
      <b/>
      <sz val="11"/>
      <color indexed="12"/>
      <name val="Arial"/>
      <family val="2"/>
    </font>
    <font>
      <sz val="8"/>
      <name val="Courier"/>
      <family val="3"/>
    </font>
    <font>
      <sz val="12"/>
      <color indexed="8"/>
      <name val="Arial"/>
      <family val="2"/>
    </font>
    <font>
      <b/>
      <sz val="11"/>
      <color indexed="57"/>
      <name val="Arial"/>
      <family val="2"/>
    </font>
    <font>
      <b/>
      <sz val="11"/>
      <color indexed="15"/>
      <name val="Arial"/>
      <family val="2"/>
    </font>
    <font>
      <sz val="11"/>
      <color indexed="41"/>
      <name val="Arial"/>
      <family val="2"/>
    </font>
    <font>
      <b/>
      <sz val="22"/>
      <color indexed="12"/>
      <name val="Arial"/>
      <family val="2"/>
    </font>
    <font>
      <b/>
      <i/>
      <sz val="11"/>
      <color indexed="12"/>
      <name val="Arial"/>
      <family val="2"/>
    </font>
    <font>
      <b/>
      <sz val="11"/>
      <color indexed="17"/>
      <name val="Arial"/>
      <family val="2"/>
    </font>
    <font>
      <b/>
      <u/>
      <sz val="12"/>
      <name val="Arial"/>
      <family val="2"/>
    </font>
    <font>
      <sz val="9"/>
      <name val="Arial"/>
      <family val="2"/>
    </font>
    <font>
      <b/>
      <sz val="18"/>
      <color indexed="12"/>
      <name val="Arial"/>
      <family val="2"/>
    </font>
    <font>
      <b/>
      <sz val="15"/>
      <name val="Arial"/>
      <family val="2"/>
    </font>
    <font>
      <b/>
      <sz val="18"/>
      <color indexed="16"/>
      <name val="Arial"/>
      <family val="2"/>
    </font>
    <font>
      <b/>
      <sz val="18"/>
      <name val="Arial"/>
      <family val="2"/>
    </font>
    <font>
      <sz val="11"/>
      <color indexed="17"/>
      <name val="Arial"/>
      <family val="2"/>
    </font>
    <font>
      <sz val="12"/>
      <color indexed="22"/>
      <name val="Courier"/>
      <family val="3"/>
    </font>
    <font>
      <sz val="10"/>
      <name val="Symbol"/>
      <family val="1"/>
      <charset val="2"/>
    </font>
    <font>
      <u/>
      <sz val="12"/>
      <name val="Arial"/>
      <family val="2"/>
    </font>
    <font>
      <sz val="9"/>
      <color indexed="8"/>
      <name val="Arial"/>
      <family val="2"/>
    </font>
    <font>
      <b/>
      <u/>
      <sz val="14"/>
      <name val="Arial"/>
      <family val="2"/>
    </font>
    <font>
      <i/>
      <sz val="10"/>
      <color indexed="8"/>
      <name val="Arial"/>
      <family val="2"/>
    </font>
    <font>
      <b/>
      <i/>
      <sz val="10"/>
      <color indexed="8"/>
      <name val="Arial"/>
      <family val="2"/>
    </font>
    <font>
      <sz val="18"/>
      <color indexed="12"/>
      <name val="Arial"/>
      <family val="2"/>
    </font>
    <font>
      <sz val="18"/>
      <color indexed="10"/>
      <name val="Arial"/>
      <family val="2"/>
    </font>
    <font>
      <sz val="20"/>
      <name val="Arial"/>
      <family val="2"/>
    </font>
    <font>
      <b/>
      <sz val="8"/>
      <color indexed="8"/>
      <name val="Arial"/>
      <family val="2"/>
    </font>
    <font>
      <sz val="8"/>
      <color indexed="8"/>
      <name val="Arial"/>
      <family val="2"/>
    </font>
    <font>
      <b/>
      <sz val="9"/>
      <color indexed="8"/>
      <name val="Arial"/>
      <family val="2"/>
    </font>
    <font>
      <b/>
      <sz val="16"/>
      <color indexed="10"/>
      <name val="Arial"/>
      <family val="2"/>
    </font>
    <font>
      <sz val="10"/>
      <color indexed="41"/>
      <name val="Arial"/>
      <family val="2"/>
    </font>
    <font>
      <b/>
      <sz val="11"/>
      <color indexed="41"/>
      <name val="Arial"/>
      <family val="2"/>
    </font>
    <font>
      <sz val="12"/>
      <color indexed="41"/>
      <name val="Arial"/>
      <family val="2"/>
    </font>
    <font>
      <sz val="12"/>
      <color indexed="10"/>
      <name val="Tahoma"/>
      <family val="2"/>
    </font>
    <font>
      <b/>
      <sz val="14"/>
      <color indexed="10"/>
      <name val="Arial"/>
      <family val="2"/>
    </font>
    <font>
      <b/>
      <sz val="20"/>
      <color indexed="17"/>
      <name val="Arial"/>
      <family val="2"/>
    </font>
    <font>
      <b/>
      <sz val="14"/>
      <color indexed="58"/>
      <name val="Arial"/>
      <family val="2"/>
    </font>
    <font>
      <sz val="10"/>
      <color indexed="10"/>
      <name val="Tahoma"/>
      <family val="2"/>
    </font>
    <font>
      <sz val="11"/>
      <color indexed="10"/>
      <name val="Arial"/>
      <family val="2"/>
    </font>
    <font>
      <sz val="10"/>
      <color indexed="81"/>
      <name val="Tahoma"/>
      <family val="2"/>
    </font>
    <font>
      <sz val="8"/>
      <color indexed="10"/>
      <name val="Tahoma"/>
      <family val="2"/>
    </font>
    <font>
      <sz val="12"/>
      <name val="Courier"/>
      <family val="3"/>
    </font>
    <font>
      <b/>
      <sz val="11"/>
      <name val="Courier"/>
      <family val="3"/>
    </font>
    <font>
      <b/>
      <sz val="11"/>
      <color indexed="10"/>
      <name val="Arial Narrow"/>
      <family val="2"/>
    </font>
    <font>
      <sz val="12"/>
      <color indexed="10"/>
      <name val="Courier"/>
      <family val="3"/>
    </font>
    <font>
      <b/>
      <sz val="12"/>
      <name val="Courier"/>
      <family val="3"/>
    </font>
    <font>
      <b/>
      <sz val="10"/>
      <color indexed="10"/>
      <name val="Tahoma"/>
      <family val="2"/>
    </font>
    <font>
      <b/>
      <sz val="12"/>
      <color indexed="10"/>
      <name val="Tahoma"/>
      <family val="2"/>
    </font>
    <font>
      <sz val="10"/>
      <name val="Courier"/>
      <family val="3"/>
    </font>
    <font>
      <b/>
      <sz val="14"/>
      <name val="Arial"/>
      <family val="2"/>
    </font>
    <font>
      <u/>
      <sz val="12"/>
      <color rgb="FFFF0000"/>
      <name val="Arial"/>
      <family val="2"/>
    </font>
    <font>
      <b/>
      <sz val="10"/>
      <name val="Courier"/>
      <family val="3"/>
    </font>
    <font>
      <b/>
      <i/>
      <sz val="10"/>
      <color rgb="FFFF0000"/>
      <name val="Arial"/>
      <family val="2"/>
    </font>
    <font>
      <u/>
      <sz val="10"/>
      <name val="Arial"/>
      <family val="2"/>
    </font>
    <font>
      <b/>
      <sz val="11"/>
      <color rgb="FF1F497D"/>
      <name val="Arial"/>
      <family val="2"/>
    </font>
    <font>
      <sz val="11"/>
      <color rgb="FF1F497D"/>
      <name val="Arial"/>
      <family val="2"/>
    </font>
    <font>
      <sz val="8"/>
      <name val="Arial"/>
      <family val="2"/>
    </font>
  </fonts>
  <fills count="11">
    <fill>
      <patternFill patternType="none"/>
    </fill>
    <fill>
      <patternFill patternType="gray125"/>
    </fill>
    <fill>
      <patternFill patternType="lightHorizontal">
        <fgColor indexed="9"/>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51"/>
        <bgColor indexed="64"/>
      </patternFill>
    </fill>
    <fill>
      <patternFill patternType="solid">
        <fgColor indexed="43"/>
        <bgColor indexed="9"/>
      </patternFill>
    </fill>
    <fill>
      <patternFill patternType="solid">
        <fgColor indexed="41"/>
        <bgColor indexed="64"/>
      </patternFill>
    </fill>
    <fill>
      <patternFill patternType="solid">
        <fgColor theme="0" tint="-4.9989318521683403E-2"/>
        <bgColor indexed="64"/>
      </patternFill>
    </fill>
  </fills>
  <borders count="200">
    <border>
      <left/>
      <right/>
      <top/>
      <bottom/>
      <diagonal/>
    </border>
    <border>
      <left/>
      <right/>
      <top style="thin">
        <color indexed="64"/>
      </top>
      <bottom style="double">
        <color indexed="64"/>
      </bottom>
      <diagonal/>
    </border>
    <border>
      <left style="double">
        <color indexed="64"/>
      </left>
      <right/>
      <top/>
      <bottom/>
      <diagonal/>
    </border>
    <border>
      <left/>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top/>
      <bottom style="thin">
        <color indexed="64"/>
      </bottom>
      <diagonal/>
    </border>
    <border>
      <left/>
      <right style="double">
        <color indexed="64"/>
      </right>
      <top style="double">
        <color indexed="64"/>
      </top>
      <bottom/>
      <diagonal/>
    </border>
    <border>
      <left style="double">
        <color indexed="64"/>
      </left>
      <right/>
      <top style="double">
        <color indexed="64"/>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style="thin">
        <color indexed="64"/>
      </left>
      <right style="double">
        <color indexed="64"/>
      </right>
      <top style="medium">
        <color indexed="64"/>
      </top>
      <bottom style="double">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medium">
        <color indexed="64"/>
      </bottom>
      <diagonal/>
    </border>
    <border>
      <left/>
      <right/>
      <top style="hair">
        <color indexed="64"/>
      </top>
      <bottom style="hair">
        <color indexed="64"/>
      </bottom>
      <diagonal/>
    </border>
    <border>
      <left style="double">
        <color indexed="64"/>
      </left>
      <right/>
      <top style="thin">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double">
        <color indexed="64"/>
      </right>
      <top/>
      <bottom/>
      <diagonal/>
    </border>
    <border>
      <left/>
      <right style="thin">
        <color indexed="64"/>
      </right>
      <top style="hair">
        <color indexed="64"/>
      </top>
      <bottom style="hair">
        <color indexed="64"/>
      </bottom>
      <diagonal/>
    </border>
    <border>
      <left style="double">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bottom/>
      <diagonal/>
    </border>
    <border>
      <left style="double">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style="thin">
        <color indexed="64"/>
      </right>
      <top/>
      <bottom/>
      <diagonal/>
    </border>
    <border>
      <left style="thin">
        <color indexed="64"/>
      </left>
      <right/>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bottom style="hair">
        <color indexed="64"/>
      </bottom>
      <diagonal/>
    </border>
    <border>
      <left/>
      <right/>
      <top style="medium">
        <color indexed="64"/>
      </top>
      <bottom style="double">
        <color indexed="64"/>
      </bottom>
      <diagonal/>
    </border>
    <border>
      <left style="double">
        <color indexed="64"/>
      </left>
      <right/>
      <top style="medium">
        <color indexed="64"/>
      </top>
      <bottom style="double">
        <color indexed="64"/>
      </bottom>
      <diagonal/>
    </border>
    <border>
      <left style="double">
        <color indexed="64"/>
      </left>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medium">
        <color indexed="64"/>
      </top>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right style="thin">
        <color indexed="64"/>
      </right>
      <top style="medium">
        <color indexed="64"/>
      </top>
      <bottom style="double">
        <color indexed="64"/>
      </bottom>
      <diagonal/>
    </border>
    <border>
      <left/>
      <right style="double">
        <color indexed="64"/>
      </right>
      <top/>
      <bottom style="thin">
        <color indexed="64"/>
      </bottom>
      <diagonal/>
    </border>
    <border>
      <left/>
      <right style="double">
        <color indexed="64"/>
      </right>
      <top style="medium">
        <color indexed="64"/>
      </top>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right style="thin">
        <color indexed="64"/>
      </right>
      <top/>
      <bottom style="double">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diagonal/>
    </border>
    <border>
      <left style="double">
        <color indexed="64"/>
      </left>
      <right/>
      <top style="double">
        <color indexed="64"/>
      </top>
      <bottom style="medium">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dashed">
        <color indexed="64"/>
      </bottom>
      <diagonal/>
    </border>
    <border>
      <left style="double">
        <color indexed="64"/>
      </left>
      <right/>
      <top style="dashed">
        <color indexed="64"/>
      </top>
      <bottom style="double">
        <color indexed="64"/>
      </bottom>
      <diagonal/>
    </border>
    <border>
      <left style="double">
        <color indexed="64"/>
      </left>
      <right/>
      <top style="double">
        <color indexed="64"/>
      </top>
      <bottom style="dashed">
        <color indexed="64"/>
      </bottom>
      <diagonal/>
    </border>
    <border>
      <left/>
      <right/>
      <top style="thin">
        <color indexed="64"/>
      </top>
      <bottom style="dotted">
        <color indexed="64"/>
      </bottom>
      <diagonal/>
    </border>
    <border>
      <left style="double">
        <color indexed="64"/>
      </left>
      <right/>
      <top style="double">
        <color indexed="64"/>
      </top>
      <bottom style="dotted">
        <color indexed="64"/>
      </bottom>
      <diagonal/>
    </border>
    <border>
      <left style="double">
        <color indexed="64"/>
      </left>
      <right/>
      <top style="dotted">
        <color indexed="64"/>
      </top>
      <bottom style="double">
        <color indexed="64"/>
      </bottom>
      <diagonal/>
    </border>
    <border>
      <left style="double">
        <color indexed="64"/>
      </left>
      <right/>
      <top/>
      <bottom style="dotted">
        <color indexed="64"/>
      </bottom>
      <diagonal/>
    </border>
    <border>
      <left style="double">
        <color indexed="64"/>
      </left>
      <right/>
      <top style="dotted">
        <color indexed="64"/>
      </top>
      <bottom style="thin">
        <color indexed="64"/>
      </bottom>
      <diagonal/>
    </border>
    <border>
      <left style="double">
        <color indexed="64"/>
      </left>
      <right/>
      <top style="thin">
        <color indexed="64"/>
      </top>
      <bottom style="dotted">
        <color indexed="64"/>
      </bottom>
      <diagonal/>
    </border>
    <border>
      <left style="thin">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style="double">
        <color indexed="64"/>
      </top>
      <bottom style="thin">
        <color indexed="64"/>
      </bottom>
      <diagonal/>
    </border>
    <border>
      <left/>
      <right style="double">
        <color indexed="64"/>
      </right>
      <top/>
      <bottom style="medium">
        <color indexed="64"/>
      </bottom>
      <diagonal/>
    </border>
    <border>
      <left style="thin">
        <color indexed="8"/>
      </left>
      <right/>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right style="double">
        <color indexed="64"/>
      </right>
      <top style="hair">
        <color indexed="64"/>
      </top>
      <bottom style="hair">
        <color indexed="64"/>
      </bottom>
      <diagonal/>
    </border>
    <border>
      <left style="thin">
        <color indexed="64"/>
      </left>
      <right style="double">
        <color indexed="64"/>
      </right>
      <top style="hair">
        <color indexed="64"/>
      </top>
      <bottom style="thick">
        <color indexed="64"/>
      </bottom>
      <diagonal/>
    </border>
    <border>
      <left style="thin">
        <color indexed="64"/>
      </left>
      <right style="double">
        <color indexed="64"/>
      </right>
      <top style="double">
        <color indexed="64"/>
      </top>
      <bottom/>
      <diagonal/>
    </border>
    <border>
      <left/>
      <right style="thin">
        <color indexed="64"/>
      </right>
      <top style="thin">
        <color indexed="64"/>
      </top>
      <bottom style="double">
        <color indexed="64"/>
      </bottom>
      <diagonal/>
    </border>
    <border>
      <left style="thin">
        <color indexed="64"/>
      </left>
      <right style="double">
        <color indexed="64"/>
      </right>
      <top style="hair">
        <color indexed="64"/>
      </top>
      <bottom style="medium">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8"/>
      </right>
      <top/>
      <bottom style="double">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bottom style="dotted">
        <color indexed="64"/>
      </bottom>
      <diagonal/>
    </border>
    <border>
      <left style="thin">
        <color indexed="64"/>
      </left>
      <right style="thin">
        <color indexed="64"/>
      </right>
      <top/>
      <bottom style="dotted">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style="dashed">
        <color indexed="64"/>
      </bottom>
      <diagonal/>
    </border>
    <border>
      <left style="double">
        <color indexed="64"/>
      </left>
      <right style="thin">
        <color indexed="64"/>
      </right>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8">
    <xf numFmtId="0" fontId="0" fillId="0" borderId="0"/>
    <xf numFmtId="44" fontId="1" fillId="0" borderId="0" applyFont="0" applyFill="0" applyBorder="0" applyAlignment="0" applyProtection="0"/>
    <xf numFmtId="0"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6" fontId="2" fillId="0" borderId="0">
      <protection locked="0"/>
    </xf>
    <xf numFmtId="167" fontId="3" fillId="0" borderId="0">
      <protection locked="0"/>
    </xf>
    <xf numFmtId="167" fontId="3" fillId="0" borderId="0">
      <protection locked="0"/>
    </xf>
    <xf numFmtId="0" fontId="25" fillId="0" borderId="0"/>
    <xf numFmtId="0" fontId="13" fillId="0" borderId="0"/>
    <xf numFmtId="0" fontId="32" fillId="0" borderId="0" applyFont="0"/>
    <xf numFmtId="9" fontId="1" fillId="0" borderId="0" applyFont="0" applyFill="0" applyBorder="0" applyAlignment="0" applyProtection="0"/>
    <xf numFmtId="167" fontId="2" fillId="0" borderId="1">
      <protection locked="0"/>
    </xf>
  </cellStyleXfs>
  <cellXfs count="1594">
    <xf numFmtId="0" fontId="0" fillId="0" borderId="0" xfId="0"/>
    <xf numFmtId="0" fontId="5" fillId="0" borderId="0" xfId="0" applyFont="1" applyFill="1" applyBorder="1" applyProtection="1"/>
    <xf numFmtId="0" fontId="17" fillId="0" borderId="0" xfId="0" applyFont="1"/>
    <xf numFmtId="0" fontId="4" fillId="0" borderId="0" xfId="0" applyFont="1"/>
    <xf numFmtId="0" fontId="4" fillId="0" borderId="2" xfId="0" applyFont="1" applyFill="1" applyBorder="1" applyAlignment="1" applyProtection="1">
      <alignment horizontal="left" vertical="center" wrapText="1"/>
    </xf>
    <xf numFmtId="0" fontId="0" fillId="0" borderId="0" xfId="0" applyAlignment="1">
      <alignment horizontal="left" vertical="center"/>
    </xf>
    <xf numFmtId="0" fontId="0" fillId="0" borderId="0" xfId="0" applyAlignment="1">
      <alignment horizontal="right" vertical="center"/>
    </xf>
    <xf numFmtId="0" fontId="38"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7" fillId="0" borderId="2" xfId="0" applyFont="1" applyFill="1" applyBorder="1" applyAlignment="1" applyProtection="1">
      <alignment horizontal="left" vertical="center" wrapText="1"/>
    </xf>
    <xf numFmtId="0" fontId="17" fillId="0" borderId="0" xfId="0" applyFont="1" applyBorder="1" applyAlignment="1" applyProtection="1">
      <alignment horizontal="left" vertical="center"/>
    </xf>
    <xf numFmtId="0" fontId="5" fillId="0" borderId="2" xfId="0" applyFont="1" applyFill="1" applyBorder="1" applyAlignment="1" applyProtection="1">
      <alignment vertical="center"/>
    </xf>
    <xf numFmtId="0" fontId="4" fillId="0" borderId="0" xfId="0" applyFont="1" applyBorder="1" applyAlignment="1" applyProtection="1">
      <alignment vertical="center"/>
    </xf>
    <xf numFmtId="9" fontId="5" fillId="0" borderId="2" xfId="0" applyNumberFormat="1" applyFont="1" applyFill="1" applyBorder="1" applyAlignment="1" applyProtection="1">
      <alignment vertical="center"/>
    </xf>
    <xf numFmtId="0" fontId="17" fillId="0" borderId="0" xfId="0" applyFont="1" applyBorder="1" applyAlignment="1" applyProtection="1">
      <alignment vertical="center"/>
    </xf>
    <xf numFmtId="0" fontId="4" fillId="0" borderId="0" xfId="0" applyFont="1" applyFill="1" applyBorder="1" applyAlignment="1" applyProtection="1">
      <alignment vertical="center"/>
    </xf>
    <xf numFmtId="0" fontId="17" fillId="0" borderId="0" xfId="0" applyFont="1" applyFill="1" applyBorder="1" applyAlignment="1" applyProtection="1">
      <alignment vertical="center"/>
    </xf>
    <xf numFmtId="170" fontId="4" fillId="0" borderId="0" xfId="0" applyNumberFormat="1" applyFont="1" applyFill="1" applyBorder="1" applyAlignment="1" applyProtection="1">
      <alignment vertical="center"/>
    </xf>
    <xf numFmtId="0" fontId="5" fillId="0" borderId="3" xfId="0" applyFont="1" applyFill="1" applyBorder="1" applyAlignment="1" applyProtection="1">
      <alignment vertical="center"/>
    </xf>
    <xf numFmtId="165" fontId="5" fillId="0" borderId="4"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9" fontId="5" fillId="0" borderId="0" xfId="16" applyFont="1" applyFill="1" applyBorder="1" applyAlignment="1" applyProtection="1">
      <alignment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64" fontId="4" fillId="0" borderId="0" xfId="0" applyNumberFormat="1" applyFont="1" applyFill="1" applyBorder="1" applyAlignment="1" applyProtection="1">
      <alignment vertical="center"/>
    </xf>
    <xf numFmtId="0" fontId="6" fillId="0" borderId="2" xfId="0" applyFont="1" applyFill="1" applyBorder="1" applyAlignment="1" applyProtection="1">
      <alignment vertical="center"/>
    </xf>
    <xf numFmtId="165" fontId="5" fillId="0" borderId="0" xfId="0" applyNumberFormat="1" applyFont="1" applyFill="1" applyBorder="1" applyAlignment="1" applyProtection="1">
      <alignment vertical="center"/>
    </xf>
    <xf numFmtId="0" fontId="5" fillId="0" borderId="5" xfId="0" applyFont="1" applyFill="1" applyBorder="1" applyAlignment="1" applyProtection="1">
      <alignment vertical="center"/>
    </xf>
    <xf numFmtId="0" fontId="4" fillId="0" borderId="6" xfId="0" applyFont="1" applyBorder="1" applyAlignment="1" applyProtection="1">
      <alignment vertical="center"/>
    </xf>
    <xf numFmtId="0" fontId="5" fillId="0" borderId="6" xfId="0" applyFont="1" applyFill="1" applyBorder="1" applyAlignment="1" applyProtection="1">
      <alignment vertical="center"/>
    </xf>
    <xf numFmtId="0" fontId="4" fillId="0" borderId="6" xfId="0" applyFont="1" applyBorder="1" applyAlignment="1" applyProtection="1">
      <alignment horizontal="left" vertical="center"/>
    </xf>
    <xf numFmtId="0" fontId="7" fillId="0" borderId="6" xfId="0" applyFont="1" applyBorder="1" applyAlignment="1" applyProtection="1">
      <alignment horizontal="left" vertical="center"/>
    </xf>
    <xf numFmtId="0" fontId="6" fillId="0" borderId="6" xfId="0" applyFont="1" applyFill="1" applyBorder="1" applyAlignment="1" applyProtection="1">
      <alignment vertical="center"/>
    </xf>
    <xf numFmtId="164" fontId="5" fillId="0" borderId="0" xfId="0" applyNumberFormat="1" applyFont="1" applyFill="1" applyBorder="1" applyAlignment="1" applyProtection="1">
      <alignment vertical="center"/>
    </xf>
    <xf numFmtId="0" fontId="5" fillId="0" borderId="6" xfId="0" applyFont="1" applyFill="1" applyBorder="1" applyAlignment="1" applyProtection="1">
      <alignment horizontal="left" vertical="center"/>
    </xf>
    <xf numFmtId="0" fontId="5" fillId="0" borderId="7" xfId="0" applyFont="1" applyFill="1" applyBorder="1" applyAlignment="1" applyProtection="1">
      <alignment vertical="center"/>
    </xf>
    <xf numFmtId="0" fontId="5" fillId="0" borderId="8" xfId="0" applyFont="1" applyFill="1" applyBorder="1" applyAlignment="1" applyProtection="1">
      <alignment vertical="center"/>
    </xf>
    <xf numFmtId="0" fontId="5" fillId="0" borderId="0" xfId="0" applyFont="1" applyFill="1" applyBorder="1" applyAlignment="1" applyProtection="1">
      <alignment horizontal="left" vertical="center"/>
    </xf>
    <xf numFmtId="165" fontId="5" fillId="0" borderId="3" xfId="0" applyNumberFormat="1" applyFont="1" applyFill="1" applyBorder="1" applyAlignment="1" applyProtection="1">
      <alignment vertical="center"/>
    </xf>
    <xf numFmtId="9" fontId="5" fillId="0" borderId="0" xfId="0" applyNumberFormat="1" applyFont="1" applyFill="1" applyBorder="1" applyAlignment="1" applyProtection="1">
      <alignment vertical="center"/>
    </xf>
    <xf numFmtId="165" fontId="5" fillId="0" borderId="0" xfId="0" applyNumberFormat="1" applyFont="1" applyFill="1" applyBorder="1" applyAlignment="1" applyProtection="1">
      <alignment horizontal="left" vertical="center"/>
    </xf>
    <xf numFmtId="0" fontId="4" fillId="0" borderId="9" xfId="0" applyFont="1" applyBorder="1" applyAlignment="1" applyProtection="1">
      <alignment vertical="center"/>
    </xf>
    <xf numFmtId="0" fontId="5" fillId="0" borderId="1" xfId="0" applyFont="1" applyFill="1" applyBorder="1" applyAlignment="1" applyProtection="1">
      <alignment vertical="center"/>
    </xf>
    <xf numFmtId="0" fontId="18" fillId="0" borderId="2" xfId="0" applyFont="1" applyBorder="1" applyAlignment="1" applyProtection="1">
      <alignment vertical="center"/>
    </xf>
    <xf numFmtId="0" fontId="17" fillId="0" borderId="6" xfId="0" applyFont="1" applyBorder="1" applyAlignment="1" applyProtection="1">
      <alignment vertical="center"/>
    </xf>
    <xf numFmtId="0" fontId="18" fillId="0" borderId="0" xfId="0" applyFont="1" applyBorder="1" applyAlignment="1" applyProtection="1">
      <alignment vertical="center"/>
    </xf>
    <xf numFmtId="0" fontId="4" fillId="0" borderId="3" xfId="0" applyFont="1" applyFill="1" applyBorder="1" applyAlignment="1" applyProtection="1">
      <alignment vertical="center"/>
    </xf>
    <xf numFmtId="0" fontId="4" fillId="0" borderId="10" xfId="0" applyFont="1" applyFill="1" applyBorder="1" applyAlignment="1" applyProtection="1">
      <alignment vertical="center"/>
    </xf>
    <xf numFmtId="10" fontId="4" fillId="0" borderId="0" xfId="16" applyNumberFormat="1" applyFont="1" applyFill="1" applyBorder="1" applyAlignment="1" applyProtection="1">
      <alignment vertical="center"/>
    </xf>
    <xf numFmtId="170" fontId="4" fillId="0" borderId="0" xfId="0" applyNumberFormat="1" applyFont="1" applyFill="1" applyBorder="1" applyAlignment="1" applyProtection="1">
      <alignment horizontal="center" vertical="center"/>
    </xf>
    <xf numFmtId="172" fontId="4" fillId="0" borderId="0" xfId="0" applyNumberFormat="1" applyFont="1" applyFill="1" applyBorder="1" applyAlignment="1" applyProtection="1">
      <alignment vertical="center"/>
    </xf>
    <xf numFmtId="170" fontId="4" fillId="0" borderId="0" xfId="0" applyNumberFormat="1" applyFont="1" applyFill="1" applyBorder="1" applyAlignment="1" applyProtection="1">
      <alignment horizontal="left" vertical="center"/>
    </xf>
    <xf numFmtId="170" fontId="7" fillId="0" borderId="4" xfId="0" applyNumberFormat="1" applyFont="1" applyFill="1" applyBorder="1" applyAlignment="1" applyProtection="1">
      <alignment vertical="center"/>
    </xf>
    <xf numFmtId="9" fontId="4" fillId="0" borderId="2" xfId="0" applyNumberFormat="1" applyFont="1" applyFill="1" applyBorder="1" applyAlignment="1" applyProtection="1">
      <alignment vertical="center"/>
    </xf>
    <xf numFmtId="0" fontId="4" fillId="0" borderId="0" xfId="0" applyFont="1" applyBorder="1" applyAlignment="1" applyProtection="1">
      <alignment horizontal="center" vertical="center"/>
    </xf>
    <xf numFmtId="170" fontId="4" fillId="0" borderId="0" xfId="0" applyNumberFormat="1" applyFont="1" applyBorder="1" applyAlignment="1" applyProtection="1">
      <alignment vertical="center"/>
    </xf>
    <xf numFmtId="172" fontId="4" fillId="0" borderId="0" xfId="16" applyNumberFormat="1" applyFont="1" applyFill="1" applyBorder="1" applyAlignment="1" applyProtection="1">
      <alignment vertical="center"/>
    </xf>
    <xf numFmtId="9" fontId="4" fillId="0" borderId="0" xfId="16" applyFont="1" applyFill="1" applyBorder="1" applyAlignment="1" applyProtection="1">
      <alignment vertical="center"/>
    </xf>
    <xf numFmtId="0" fontId="5" fillId="0" borderId="0" xfId="0" applyFont="1" applyFill="1" applyBorder="1" applyAlignment="1" applyProtection="1">
      <alignment horizontal="center" vertical="center"/>
    </xf>
    <xf numFmtId="170" fontId="36" fillId="0" borderId="0" xfId="0" applyNumberFormat="1" applyFont="1" applyFill="1" applyBorder="1" applyAlignment="1" applyProtection="1">
      <alignment horizontal="center" vertical="center"/>
    </xf>
    <xf numFmtId="10" fontId="7" fillId="0" borderId="0" xfId="16" applyNumberFormat="1" applyFont="1" applyFill="1" applyBorder="1" applyAlignment="1" applyProtection="1">
      <alignment vertical="center"/>
    </xf>
    <xf numFmtId="9" fontId="4" fillId="0" borderId="5" xfId="0"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Border="1" applyAlignment="1" applyProtection="1">
      <alignment horizontal="center" vertical="center"/>
    </xf>
    <xf numFmtId="170" fontId="4" fillId="0" borderId="6" xfId="0" applyNumberFormat="1" applyFont="1" applyBorder="1" applyAlignment="1" applyProtection="1">
      <alignment vertical="center"/>
    </xf>
    <xf numFmtId="170" fontId="4" fillId="0" borderId="6" xfId="0" applyNumberFormat="1" applyFont="1" applyFill="1" applyBorder="1" applyAlignment="1" applyProtection="1">
      <alignment vertical="center"/>
    </xf>
    <xf numFmtId="172" fontId="4" fillId="0" borderId="6" xfId="16" applyNumberFormat="1" applyFont="1" applyFill="1" applyBorder="1" applyAlignment="1" applyProtection="1">
      <alignment vertical="center"/>
    </xf>
    <xf numFmtId="170" fontId="4" fillId="0" borderId="6" xfId="0" applyNumberFormat="1" applyFont="1" applyFill="1" applyBorder="1" applyAlignment="1" applyProtection="1">
      <alignment horizontal="center" vertical="center"/>
    </xf>
    <xf numFmtId="2" fontId="4" fillId="0" borderId="0" xfId="0" applyNumberFormat="1" applyFont="1" applyFill="1" applyBorder="1" applyAlignment="1" applyProtection="1">
      <alignment vertical="center"/>
    </xf>
    <xf numFmtId="2" fontId="5" fillId="0" borderId="0" xfId="0" applyNumberFormat="1" applyFont="1" applyFill="1" applyBorder="1" applyAlignment="1" applyProtection="1">
      <alignment vertical="center"/>
    </xf>
    <xf numFmtId="170" fontId="5" fillId="0" borderId="0" xfId="0" applyNumberFormat="1" applyFont="1" applyFill="1" applyBorder="1" applyAlignment="1" applyProtection="1">
      <alignment vertical="center"/>
    </xf>
    <xf numFmtId="170" fontId="5" fillId="0" borderId="0" xfId="0" applyNumberFormat="1" applyFont="1" applyFill="1" applyBorder="1" applyAlignment="1" applyProtection="1">
      <alignment horizontal="center" vertical="center"/>
    </xf>
    <xf numFmtId="2" fontId="4" fillId="0" borderId="0" xfId="0" applyNumberFormat="1" applyFont="1" applyBorder="1" applyAlignment="1" applyProtection="1">
      <alignment vertical="center"/>
    </xf>
    <xf numFmtId="0" fontId="4" fillId="0" borderId="5" xfId="0" applyFont="1" applyBorder="1" applyAlignment="1" applyProtection="1">
      <alignment vertical="center"/>
    </xf>
    <xf numFmtId="170" fontId="6" fillId="0" borderId="6" xfId="0" applyNumberFormat="1" applyFont="1" applyFill="1" applyBorder="1" applyAlignment="1" applyProtection="1">
      <alignment vertical="center"/>
    </xf>
    <xf numFmtId="170" fontId="5" fillId="0" borderId="6" xfId="0" applyNumberFormat="1" applyFont="1" applyFill="1" applyBorder="1" applyAlignment="1" applyProtection="1">
      <alignment vertical="center"/>
    </xf>
    <xf numFmtId="169" fontId="5" fillId="0" borderId="0" xfId="0" applyNumberFormat="1" applyFont="1" applyFill="1" applyBorder="1" applyAlignment="1" applyProtection="1">
      <alignment vertical="center"/>
    </xf>
    <xf numFmtId="0" fontId="37" fillId="0" borderId="11" xfId="0" applyFont="1" applyFill="1" applyBorder="1" applyAlignment="1" applyProtection="1">
      <alignment horizontal="left" vertical="center"/>
    </xf>
    <xf numFmtId="0" fontId="37" fillId="0" borderId="7"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5" fillId="0" borderId="9" xfId="0" applyFont="1" applyFill="1" applyBorder="1" applyAlignment="1" applyProtection="1">
      <alignment vertical="center"/>
    </xf>
    <xf numFmtId="0" fontId="6" fillId="0" borderId="0" xfId="0" applyFont="1" applyFill="1" applyBorder="1" applyAlignment="1" applyProtection="1">
      <alignment horizontal="center" vertical="center"/>
    </xf>
    <xf numFmtId="170" fontId="6" fillId="0" borderId="0" xfId="0" applyNumberFormat="1" applyFont="1" applyFill="1" applyBorder="1" applyAlignment="1" applyProtection="1">
      <alignment vertical="center"/>
    </xf>
    <xf numFmtId="0" fontId="16" fillId="0" borderId="0" xfId="0" applyFont="1" applyAlignment="1">
      <alignment vertical="center" wrapText="1"/>
    </xf>
    <xf numFmtId="0" fontId="17" fillId="2" borderId="6" xfId="0" applyFont="1" applyFill="1" applyBorder="1" applyAlignment="1" applyProtection="1">
      <alignment vertical="center"/>
    </xf>
    <xf numFmtId="0" fontId="0" fillId="0" borderId="0" xfId="0" applyProtection="1"/>
    <xf numFmtId="0" fontId="14" fillId="0" borderId="0" xfId="0" applyFont="1" applyBorder="1" applyAlignment="1">
      <alignment vertical="center"/>
    </xf>
    <xf numFmtId="0" fontId="14" fillId="0" borderId="2" xfId="0" applyFont="1" applyBorder="1" applyAlignment="1">
      <alignment vertical="center"/>
    </xf>
    <xf numFmtId="0" fontId="14" fillId="0" borderId="4" xfId="0" applyFont="1" applyBorder="1" applyAlignment="1">
      <alignment vertical="center"/>
    </xf>
    <xf numFmtId="0" fontId="14" fillId="0" borderId="6" xfId="0" applyFont="1" applyBorder="1" applyAlignment="1">
      <alignment vertical="center"/>
    </xf>
    <xf numFmtId="0" fontId="14" fillId="0" borderId="12" xfId="0" applyFont="1" applyBorder="1" applyAlignment="1">
      <alignment vertical="center"/>
    </xf>
    <xf numFmtId="0" fontId="14" fillId="0" borderId="0" xfId="0" applyFont="1" applyBorder="1" applyAlignment="1">
      <alignment vertical="center" wrapText="1"/>
    </xf>
    <xf numFmtId="0" fontId="14" fillId="0" borderId="7" xfId="0" applyFont="1" applyBorder="1" applyAlignment="1">
      <alignment vertical="center"/>
    </xf>
    <xf numFmtId="0" fontId="6" fillId="0" borderId="0" xfId="0" applyFont="1" applyFill="1" applyBorder="1" applyAlignment="1" applyProtection="1">
      <alignment horizontal="right" vertical="center"/>
    </xf>
    <xf numFmtId="0" fontId="7" fillId="0" borderId="3" xfId="0" applyFont="1" applyBorder="1" applyAlignment="1">
      <alignment horizontal="right" vertical="center"/>
    </xf>
    <xf numFmtId="0" fontId="7" fillId="0" borderId="13" xfId="0" applyFont="1" applyBorder="1" applyAlignment="1">
      <alignment horizontal="right" vertical="center"/>
    </xf>
    <xf numFmtId="0" fontId="26" fillId="3" borderId="14" xfId="0" applyFont="1" applyFill="1" applyBorder="1" applyAlignment="1" applyProtection="1">
      <alignment horizontal="center" vertical="center"/>
      <protection locked="0"/>
    </xf>
    <xf numFmtId="0" fontId="14" fillId="0" borderId="15" xfId="0" applyFont="1" applyBorder="1" applyAlignment="1">
      <alignment vertical="center"/>
    </xf>
    <xf numFmtId="0" fontId="14" fillId="0" borderId="16" xfId="0" applyFont="1" applyBorder="1" applyAlignment="1">
      <alignment vertical="center"/>
    </xf>
    <xf numFmtId="0" fontId="14" fillId="0" borderId="3" xfId="0" applyFont="1" applyBorder="1" applyAlignment="1">
      <alignment vertical="center"/>
    </xf>
    <xf numFmtId="0" fontId="19" fillId="0" borderId="0" xfId="0" applyFont="1" applyAlignment="1" applyProtection="1">
      <alignment horizontal="left" vertical="center"/>
    </xf>
    <xf numFmtId="0" fontId="20" fillId="0" borderId="0" xfId="0" applyFont="1" applyAlignment="1" applyProtection="1">
      <alignment horizontal="center" vertical="center"/>
    </xf>
    <xf numFmtId="1" fontId="16" fillId="0" borderId="0" xfId="0" applyNumberFormat="1" applyFont="1" applyBorder="1" applyAlignment="1" applyProtection="1">
      <alignment horizontal="left" vertical="center"/>
    </xf>
    <xf numFmtId="0" fontId="14" fillId="0" borderId="0" xfId="0" applyFont="1" applyAlignment="1" applyProtection="1">
      <alignment vertical="center"/>
    </xf>
    <xf numFmtId="0" fontId="31" fillId="0" borderId="17" xfId="0" applyNumberFormat="1" applyFont="1" applyFill="1" applyBorder="1" applyAlignment="1" applyProtection="1">
      <alignment vertical="center"/>
    </xf>
    <xf numFmtId="0" fontId="20" fillId="0" borderId="0" xfId="0" applyFont="1" applyAlignment="1" applyProtection="1">
      <alignment vertical="center"/>
    </xf>
    <xf numFmtId="0" fontId="14" fillId="0" borderId="0" xfId="0" applyFont="1" applyFill="1" applyAlignment="1" applyProtection="1">
      <alignment vertical="center"/>
    </xf>
    <xf numFmtId="49" fontId="14" fillId="0" borderId="0" xfId="0" applyNumberFormat="1" applyFont="1" applyBorder="1" applyAlignment="1" applyProtection="1">
      <alignment vertical="center"/>
    </xf>
    <xf numFmtId="0" fontId="7" fillId="0" borderId="18"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4" fillId="0" borderId="0" xfId="0" applyFont="1" applyAlignment="1" applyProtection="1">
      <alignment horizontal="center" vertical="center"/>
    </xf>
    <xf numFmtId="49" fontId="7" fillId="0" borderId="20" xfId="0" applyNumberFormat="1" applyFont="1" applyFill="1" applyBorder="1" applyAlignment="1" applyProtection="1">
      <alignment horizontal="center" vertical="center"/>
    </xf>
    <xf numFmtId="49" fontId="7" fillId="0" borderId="21" xfId="0" applyNumberFormat="1" applyFont="1" applyFill="1" applyBorder="1" applyAlignment="1" applyProtection="1">
      <alignment horizontal="center" vertical="center" wrapText="1"/>
    </xf>
    <xf numFmtId="49" fontId="7" fillId="0" borderId="22"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14" fillId="0" borderId="23" xfId="0" applyFont="1" applyBorder="1" applyAlignment="1" applyProtection="1">
      <alignment vertical="center"/>
    </xf>
    <xf numFmtId="49" fontId="7" fillId="0" borderId="18" xfId="0" applyNumberFormat="1" applyFont="1" applyBorder="1" applyAlignment="1" applyProtection="1">
      <alignment vertical="center"/>
    </xf>
    <xf numFmtId="0" fontId="46" fillId="0" borderId="0" xfId="0" applyFont="1" applyAlignment="1" applyProtection="1">
      <alignment horizontal="left" vertical="center"/>
    </xf>
    <xf numFmtId="0" fontId="18" fillId="0" borderId="24" xfId="0" applyFont="1" applyBorder="1" applyAlignment="1">
      <alignment horizontal="left" vertical="center"/>
    </xf>
    <xf numFmtId="0" fontId="16" fillId="0" borderId="25" xfId="0" applyFont="1" applyBorder="1" applyAlignment="1">
      <alignment horizontal="left" vertical="center"/>
    </xf>
    <xf numFmtId="0" fontId="16" fillId="0" borderId="26" xfId="0" applyFont="1" applyBorder="1" applyAlignment="1">
      <alignment horizontal="left" vertical="center"/>
    </xf>
    <xf numFmtId="1" fontId="14" fillId="0" borderId="0" xfId="0" applyNumberFormat="1" applyFont="1" applyBorder="1" applyAlignment="1">
      <alignment horizontal="left" vertical="center"/>
    </xf>
    <xf numFmtId="0" fontId="14" fillId="0" borderId="27" xfId="0" applyFont="1" applyBorder="1" applyAlignment="1">
      <alignment vertical="center"/>
    </xf>
    <xf numFmtId="0" fontId="14" fillId="0" borderId="28" xfId="0" applyFont="1" applyBorder="1" applyAlignment="1">
      <alignment vertical="center"/>
    </xf>
    <xf numFmtId="0" fontId="14" fillId="0" borderId="22" xfId="0" applyFont="1" applyBorder="1" applyAlignment="1">
      <alignment vertical="center" wrapText="1"/>
    </xf>
    <xf numFmtId="0" fontId="14" fillId="0" borderId="17" xfId="0" applyFont="1" applyBorder="1" applyAlignment="1">
      <alignment vertical="center" wrapText="1"/>
    </xf>
    <xf numFmtId="0" fontId="14" fillId="0" borderId="29" xfId="0" applyFont="1" applyBorder="1" applyAlignment="1">
      <alignment vertical="center" wrapText="1"/>
    </xf>
    <xf numFmtId="14" fontId="21" fillId="3" borderId="30" xfId="0" applyNumberFormat="1" applyFont="1" applyFill="1" applyBorder="1" applyAlignment="1" applyProtection="1">
      <alignment vertical="center"/>
      <protection locked="0"/>
    </xf>
    <xf numFmtId="0" fontId="21" fillId="3" borderId="31" xfId="0" applyFont="1" applyFill="1" applyBorder="1" applyAlignment="1" applyProtection="1">
      <alignment vertical="center"/>
      <protection locked="0"/>
    </xf>
    <xf numFmtId="170" fontId="21" fillId="3" borderId="31" xfId="0" applyNumberFormat="1" applyFont="1" applyFill="1" applyBorder="1" applyAlignment="1" applyProtection="1">
      <alignment vertical="center"/>
      <protection locked="0"/>
    </xf>
    <xf numFmtId="170" fontId="4" fillId="0" borderId="32" xfId="1" applyNumberFormat="1" applyFont="1" applyBorder="1" applyAlignment="1">
      <alignment vertical="center"/>
    </xf>
    <xf numFmtId="0" fontId="21" fillId="3" borderId="33" xfId="0" applyFont="1" applyFill="1" applyBorder="1" applyAlignment="1" applyProtection="1">
      <alignment vertical="center"/>
      <protection locked="0"/>
    </xf>
    <xf numFmtId="0" fontId="21" fillId="3" borderId="34" xfId="0" applyFont="1" applyFill="1" applyBorder="1" applyAlignment="1" applyProtection="1">
      <alignment vertical="center"/>
      <protection locked="0"/>
    </xf>
    <xf numFmtId="170" fontId="21" fillId="3" borderId="34" xfId="0" applyNumberFormat="1" applyFont="1" applyFill="1" applyBorder="1" applyAlignment="1" applyProtection="1">
      <alignment vertical="center"/>
      <protection locked="0"/>
    </xf>
    <xf numFmtId="170" fontId="4" fillId="0" borderId="35" xfId="1" applyNumberFormat="1" applyFont="1" applyBorder="1" applyAlignment="1">
      <alignment vertical="center"/>
    </xf>
    <xf numFmtId="0" fontId="21" fillId="3" borderId="20" xfId="0" applyFont="1" applyFill="1" applyBorder="1" applyAlignment="1" applyProtection="1">
      <alignment vertical="center"/>
      <protection locked="0"/>
    </xf>
    <xf numFmtId="0" fontId="21" fillId="3" borderId="36" xfId="0" applyFont="1" applyFill="1" applyBorder="1" applyAlignment="1" applyProtection="1">
      <alignment vertical="center"/>
      <protection locked="0"/>
    </xf>
    <xf numFmtId="170" fontId="21" fillId="3" borderId="36" xfId="0" applyNumberFormat="1" applyFont="1" applyFill="1" applyBorder="1" applyAlignment="1" applyProtection="1">
      <alignment vertical="center"/>
      <protection locked="0"/>
    </xf>
    <xf numFmtId="170" fontId="4" fillId="0" borderId="37" xfId="1" applyNumberFormat="1" applyFont="1" applyBorder="1" applyAlignment="1">
      <alignment vertical="center"/>
    </xf>
    <xf numFmtId="0" fontId="7" fillId="0" borderId="2" xfId="0" applyFont="1" applyBorder="1" applyAlignment="1">
      <alignment horizontal="right" vertical="center"/>
    </xf>
    <xf numFmtId="0" fontId="14" fillId="0" borderId="0" xfId="0" applyFont="1" applyBorder="1" applyAlignment="1">
      <alignment horizontal="right" vertical="center"/>
    </xf>
    <xf numFmtId="0" fontId="14" fillId="0" borderId="38" xfId="0" applyFont="1" applyBorder="1" applyAlignment="1">
      <alignment horizontal="right" vertical="center"/>
    </xf>
    <xf numFmtId="0" fontId="14" fillId="0" borderId="38" xfId="0" applyFont="1" applyBorder="1" applyAlignment="1">
      <alignment vertical="center"/>
    </xf>
    <xf numFmtId="170" fontId="4" fillId="0" borderId="29" xfId="0" applyNumberFormat="1" applyFont="1" applyBorder="1" applyAlignment="1">
      <alignment vertical="center" wrapText="1"/>
    </xf>
    <xf numFmtId="0" fontId="7" fillId="0" borderId="0" xfId="0" applyFont="1" applyBorder="1" applyAlignment="1">
      <alignment horizontal="right" vertical="center"/>
    </xf>
    <xf numFmtId="0" fontId="18" fillId="0" borderId="39" xfId="0" applyFont="1" applyBorder="1" applyAlignment="1">
      <alignment vertical="center"/>
    </xf>
    <xf numFmtId="170" fontId="4" fillId="0" borderId="28" xfId="0" applyNumberFormat="1" applyFont="1" applyBorder="1" applyAlignment="1">
      <alignment vertical="center"/>
    </xf>
    <xf numFmtId="0" fontId="14" fillId="0" borderId="22" xfId="0" applyFont="1" applyBorder="1" applyAlignment="1">
      <alignment vertical="center"/>
    </xf>
    <xf numFmtId="0" fontId="14" fillId="0" borderId="17" xfId="0" applyFont="1" applyBorder="1" applyAlignment="1">
      <alignment vertical="center"/>
    </xf>
    <xf numFmtId="0" fontId="21" fillId="3" borderId="40" xfId="0" applyFont="1" applyFill="1" applyBorder="1" applyAlignment="1" applyProtection="1">
      <alignment vertical="center"/>
      <protection locked="0"/>
    </xf>
    <xf numFmtId="0" fontId="21" fillId="3" borderId="41" xfId="0" applyFont="1" applyFill="1" applyBorder="1" applyAlignment="1" applyProtection="1">
      <alignment vertical="center"/>
      <protection locked="0"/>
    </xf>
    <xf numFmtId="0" fontId="21" fillId="3" borderId="42" xfId="0" applyFont="1" applyFill="1" applyBorder="1" applyAlignment="1" applyProtection="1">
      <alignment vertical="center"/>
      <protection locked="0"/>
    </xf>
    <xf numFmtId="170" fontId="4" fillId="0" borderId="4" xfId="1" applyNumberFormat="1" applyFont="1" applyBorder="1" applyAlignment="1">
      <alignment vertical="center"/>
    </xf>
    <xf numFmtId="0" fontId="7" fillId="0" borderId="6" xfId="0" applyFont="1" applyBorder="1" applyAlignment="1">
      <alignment horizontal="right" vertical="center"/>
    </xf>
    <xf numFmtId="0" fontId="7" fillId="0" borderId="8" xfId="0" applyFont="1" applyBorder="1" applyAlignment="1">
      <alignment horizontal="right" vertical="center"/>
    </xf>
    <xf numFmtId="0" fontId="7" fillId="0" borderId="5" xfId="0" applyFont="1" applyBorder="1" applyAlignment="1">
      <alignment horizontal="right" vertical="center"/>
    </xf>
    <xf numFmtId="0" fontId="28" fillId="0" borderId="2" xfId="0" applyFont="1" applyBorder="1" applyAlignment="1">
      <alignment horizontal="left" vertical="center"/>
    </xf>
    <xf numFmtId="0" fontId="14" fillId="0" borderId="0"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vertical="center"/>
    </xf>
    <xf numFmtId="0" fontId="21" fillId="3" borderId="43" xfId="0" applyFont="1" applyFill="1" applyBorder="1" applyAlignment="1" applyProtection="1">
      <alignment vertical="center"/>
      <protection locked="0"/>
    </xf>
    <xf numFmtId="7" fontId="21" fillId="3" borderId="43" xfId="1" applyNumberFormat="1" applyFont="1" applyFill="1" applyBorder="1" applyAlignment="1" applyProtection="1">
      <alignment vertical="center"/>
      <protection locked="0"/>
    </xf>
    <xf numFmtId="170" fontId="4" fillId="0" borderId="44" xfId="1" applyNumberFormat="1" applyFont="1" applyBorder="1" applyAlignment="1">
      <alignment vertical="center"/>
    </xf>
    <xf numFmtId="0" fontId="21" fillId="3" borderId="38" xfId="0" applyFont="1" applyFill="1" applyBorder="1" applyAlignment="1" applyProtection="1">
      <alignment vertical="center"/>
      <protection locked="0"/>
    </xf>
    <xf numFmtId="0" fontId="21" fillId="3" borderId="45" xfId="0" applyFont="1" applyFill="1" applyBorder="1" applyAlignment="1" applyProtection="1">
      <alignment vertical="center"/>
      <protection locked="0"/>
    </xf>
    <xf numFmtId="7" fontId="21" fillId="3" borderId="34" xfId="1" applyNumberFormat="1" applyFont="1" applyFill="1" applyBorder="1" applyAlignment="1" applyProtection="1">
      <alignment vertical="center"/>
      <protection locked="0"/>
    </xf>
    <xf numFmtId="7" fontId="21" fillId="3" borderId="36" xfId="1" applyNumberFormat="1" applyFont="1" applyFill="1" applyBorder="1" applyAlignment="1" applyProtection="1">
      <alignment vertical="center"/>
      <protection locked="0"/>
    </xf>
    <xf numFmtId="7" fontId="21" fillId="3" borderId="31" xfId="1" applyNumberFormat="1" applyFont="1" applyFill="1" applyBorder="1" applyAlignment="1" applyProtection="1">
      <alignment vertical="center"/>
      <protection locked="0"/>
    </xf>
    <xf numFmtId="0" fontId="18" fillId="0" borderId="46" xfId="0" applyFont="1" applyBorder="1" applyAlignment="1">
      <alignment horizontal="left" vertical="center"/>
    </xf>
    <xf numFmtId="0" fontId="14" fillId="0" borderId="16" xfId="0" applyFont="1" applyBorder="1" applyAlignment="1">
      <alignment horizontal="left" vertical="center"/>
    </xf>
    <xf numFmtId="170" fontId="4" fillId="0" borderId="15" xfId="0" applyNumberFormat="1" applyFont="1" applyBorder="1" applyAlignment="1">
      <alignment horizontal="left"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7" fillId="0" borderId="0" xfId="0" applyFont="1" applyBorder="1" applyAlignment="1">
      <alignment vertical="center"/>
    </xf>
    <xf numFmtId="0" fontId="17" fillId="0" borderId="4" xfId="0" applyFont="1" applyBorder="1" applyAlignment="1">
      <alignment vertical="center"/>
    </xf>
    <xf numFmtId="0" fontId="17" fillId="0" borderId="2" xfId="0" applyFont="1" applyBorder="1" applyAlignment="1">
      <alignment vertical="center"/>
    </xf>
    <xf numFmtId="0" fontId="18" fillId="0" borderId="0" xfId="0" applyFont="1" applyBorder="1" applyAlignment="1">
      <alignment horizontal="right" vertical="center"/>
    </xf>
    <xf numFmtId="0" fontId="17" fillId="0" borderId="2" xfId="0" applyFont="1" applyBorder="1" applyAlignment="1">
      <alignment horizontal="right" vertical="center"/>
    </xf>
    <xf numFmtId="0" fontId="17" fillId="0" borderId="0" xfId="0" applyFont="1" applyBorder="1" applyAlignment="1">
      <alignment horizontal="left" vertical="center"/>
    </xf>
    <xf numFmtId="0" fontId="17" fillId="0" borderId="0" xfId="0" applyFont="1" applyBorder="1" applyAlignment="1">
      <alignment horizontal="right" vertical="center"/>
    </xf>
    <xf numFmtId="0" fontId="18" fillId="0" borderId="2" xfId="0" applyFont="1" applyBorder="1" applyAlignment="1">
      <alignment horizontal="right" vertical="center"/>
    </xf>
    <xf numFmtId="14" fontId="17" fillId="3" borderId="17" xfId="0" applyNumberFormat="1" applyFont="1" applyFill="1" applyBorder="1" applyAlignment="1" applyProtection="1">
      <alignment vertical="center"/>
      <protection locked="0"/>
    </xf>
    <xf numFmtId="0" fontId="17" fillId="3" borderId="17" xfId="0" applyFont="1" applyFill="1" applyBorder="1" applyAlignment="1" applyProtection="1">
      <alignment vertical="center"/>
      <protection locked="0"/>
    </xf>
    <xf numFmtId="0" fontId="17" fillId="0" borderId="5" xfId="0" applyFont="1" applyBorder="1" applyAlignment="1">
      <alignment vertical="center"/>
    </xf>
    <xf numFmtId="0" fontId="17" fillId="0" borderId="6" xfId="0" applyFont="1" applyBorder="1" applyAlignment="1">
      <alignment vertical="center"/>
    </xf>
    <xf numFmtId="0" fontId="17" fillId="0" borderId="12" xfId="0" applyFont="1" applyBorder="1" applyAlignment="1">
      <alignment vertical="center"/>
    </xf>
    <xf numFmtId="0" fontId="18" fillId="0" borderId="46" xfId="0" applyFont="1" applyBorder="1" applyAlignment="1">
      <alignment vertical="center"/>
    </xf>
    <xf numFmtId="0" fontId="17" fillId="0" borderId="16" xfId="0" applyFont="1" applyBorder="1" applyAlignment="1">
      <alignment vertical="center"/>
    </xf>
    <xf numFmtId="14" fontId="22" fillId="3" borderId="30" xfId="0" applyNumberFormat="1" applyFont="1" applyFill="1" applyBorder="1" applyAlignment="1" applyProtection="1">
      <alignment vertical="center"/>
      <protection locked="0"/>
    </xf>
    <xf numFmtId="0" fontId="22" fillId="3" borderId="47" xfId="0" applyFont="1" applyFill="1" applyBorder="1" applyAlignment="1" applyProtection="1">
      <alignment vertical="center"/>
      <protection locked="0"/>
    </xf>
    <xf numFmtId="0" fontId="22" fillId="3" borderId="31" xfId="0" applyFont="1" applyFill="1" applyBorder="1" applyAlignment="1" applyProtection="1">
      <alignment vertical="center"/>
      <protection locked="0"/>
    </xf>
    <xf numFmtId="170" fontId="22" fillId="3" borderId="31" xfId="0" applyNumberFormat="1" applyFont="1" applyFill="1" applyBorder="1" applyAlignment="1" applyProtection="1">
      <alignment vertical="center"/>
      <protection locked="0"/>
    </xf>
    <xf numFmtId="44" fontId="17" fillId="0" borderId="32" xfId="1" applyFont="1" applyBorder="1" applyAlignment="1">
      <alignment vertical="center"/>
    </xf>
    <xf numFmtId="14" fontId="22" fillId="3" borderId="33" xfId="0" applyNumberFormat="1" applyFont="1" applyFill="1" applyBorder="1" applyAlignment="1" applyProtection="1">
      <alignment vertical="center"/>
      <protection locked="0"/>
    </xf>
    <xf numFmtId="0" fontId="22" fillId="3" borderId="41" xfId="0" applyFont="1" applyFill="1" applyBorder="1" applyAlignment="1" applyProtection="1">
      <alignment vertical="center"/>
      <protection locked="0"/>
    </xf>
    <xf numFmtId="0" fontId="22" fillId="3" borderId="34" xfId="0" applyFont="1" applyFill="1" applyBorder="1" applyAlignment="1" applyProtection="1">
      <alignment vertical="center"/>
      <protection locked="0"/>
    </xf>
    <xf numFmtId="170" fontId="22" fillId="3" borderId="34" xfId="0" applyNumberFormat="1" applyFont="1" applyFill="1" applyBorder="1" applyAlignment="1" applyProtection="1">
      <alignment vertical="center"/>
      <protection locked="0"/>
    </xf>
    <xf numFmtId="44" fontId="17" fillId="0" borderId="35" xfId="1" applyFont="1" applyBorder="1" applyAlignment="1">
      <alignment vertical="center"/>
    </xf>
    <xf numFmtId="0" fontId="22" fillId="3" borderId="33" xfId="0" applyFont="1" applyFill="1" applyBorder="1" applyAlignment="1" applyProtection="1">
      <alignment vertical="center"/>
      <protection locked="0"/>
    </xf>
    <xf numFmtId="0" fontId="18" fillId="0" borderId="48" xfId="0" applyFont="1" applyBorder="1" applyAlignment="1">
      <alignment horizontal="right" vertical="center"/>
    </xf>
    <xf numFmtId="0" fontId="18" fillId="0" borderId="39" xfId="0" applyFont="1" applyBorder="1" applyAlignment="1">
      <alignment horizontal="right" vertical="center"/>
    </xf>
    <xf numFmtId="0" fontId="18" fillId="0" borderId="27" xfId="0" applyFont="1" applyBorder="1" applyAlignment="1">
      <alignment horizontal="right" vertical="center"/>
    </xf>
    <xf numFmtId="0" fontId="22" fillId="3" borderId="49" xfId="0" applyFont="1" applyFill="1" applyBorder="1" applyAlignment="1" applyProtection="1">
      <alignment vertical="center"/>
      <protection locked="0"/>
    </xf>
    <xf numFmtId="0" fontId="22" fillId="3" borderId="50" xfId="0" applyFont="1" applyFill="1" applyBorder="1" applyAlignment="1" applyProtection="1">
      <alignment vertical="center"/>
      <protection locked="0"/>
    </xf>
    <xf numFmtId="0" fontId="22" fillId="3" borderId="51" xfId="0" applyFont="1" applyFill="1" applyBorder="1" applyAlignment="1" applyProtection="1">
      <alignment vertical="center"/>
      <protection locked="0"/>
    </xf>
    <xf numFmtId="170" fontId="22" fillId="3" borderId="51" xfId="0" applyNumberFormat="1" applyFont="1" applyFill="1" applyBorder="1" applyAlignment="1" applyProtection="1">
      <alignment vertical="center"/>
      <protection locked="0"/>
    </xf>
    <xf numFmtId="0" fontId="18" fillId="0" borderId="52" xfId="0" applyFont="1" applyBorder="1" applyAlignment="1">
      <alignment horizontal="right" vertical="center"/>
    </xf>
    <xf numFmtId="0" fontId="18" fillId="0" borderId="9" xfId="0" applyFont="1" applyBorder="1" applyAlignment="1">
      <alignment horizontal="right" vertical="center"/>
    </xf>
    <xf numFmtId="0" fontId="17" fillId="0" borderId="15" xfId="0" applyFont="1" applyBorder="1" applyAlignment="1">
      <alignment vertical="center"/>
    </xf>
    <xf numFmtId="1" fontId="14" fillId="0" borderId="6" xfId="0" applyNumberFormat="1" applyFont="1" applyBorder="1" applyAlignment="1">
      <alignment horizontal="left" vertical="center"/>
    </xf>
    <xf numFmtId="0" fontId="14" fillId="0" borderId="2" xfId="0" applyFont="1" applyBorder="1" applyAlignment="1">
      <alignment horizontal="right" vertical="center"/>
    </xf>
    <xf numFmtId="0" fontId="21" fillId="3" borderId="53" xfId="0" applyFont="1" applyFill="1" applyBorder="1" applyAlignment="1" applyProtection="1">
      <alignment vertical="center"/>
      <protection locked="0"/>
    </xf>
    <xf numFmtId="0" fontId="21" fillId="3" borderId="54" xfId="0" applyFont="1" applyFill="1" applyBorder="1" applyAlignment="1" applyProtection="1">
      <alignment vertical="center"/>
      <protection locked="0"/>
    </xf>
    <xf numFmtId="0" fontId="21" fillId="3" borderId="27" xfId="0" applyFont="1" applyFill="1" applyBorder="1" applyAlignment="1" applyProtection="1">
      <alignment vertical="center"/>
      <protection locked="0"/>
    </xf>
    <xf numFmtId="44" fontId="21" fillId="3" borderId="31" xfId="1" applyFont="1" applyFill="1" applyBorder="1" applyAlignment="1" applyProtection="1">
      <alignment vertical="center"/>
      <protection locked="0"/>
    </xf>
    <xf numFmtId="0" fontId="21" fillId="3" borderId="9" xfId="0" applyFont="1" applyFill="1" applyBorder="1" applyAlignment="1" applyProtection="1">
      <alignment vertical="center"/>
      <protection locked="0"/>
    </xf>
    <xf numFmtId="14" fontId="21" fillId="3" borderId="55" xfId="0" applyNumberFormat="1" applyFont="1" applyFill="1" applyBorder="1" applyAlignment="1" applyProtection="1">
      <alignment vertical="center"/>
      <protection locked="0"/>
    </xf>
    <xf numFmtId="0" fontId="21" fillId="3" borderId="56" xfId="0" applyFont="1" applyFill="1" applyBorder="1" applyAlignment="1" applyProtection="1">
      <alignment vertical="center"/>
      <protection locked="0"/>
    </xf>
    <xf numFmtId="0" fontId="21" fillId="3" borderId="48" xfId="0" applyFont="1" applyFill="1" applyBorder="1" applyAlignment="1" applyProtection="1">
      <alignment vertical="center"/>
      <protection locked="0"/>
    </xf>
    <xf numFmtId="44" fontId="21" fillId="3" borderId="43" xfId="1" applyFont="1" applyFill="1" applyBorder="1" applyAlignment="1" applyProtection="1">
      <alignment vertical="center"/>
      <protection locked="0"/>
    </xf>
    <xf numFmtId="44" fontId="21" fillId="3" borderId="34" xfId="1" applyFont="1" applyFill="1" applyBorder="1" applyAlignment="1" applyProtection="1">
      <alignment vertical="center"/>
      <protection locked="0"/>
    </xf>
    <xf numFmtId="44" fontId="21" fillId="3" borderId="36" xfId="1" applyFont="1" applyFill="1" applyBorder="1" applyAlignment="1" applyProtection="1">
      <alignment vertical="center"/>
      <protection locked="0"/>
    </xf>
    <xf numFmtId="0" fontId="7" fillId="0" borderId="53" xfId="0" applyFont="1" applyBorder="1" applyAlignment="1">
      <alignment horizontal="right" vertical="center"/>
    </xf>
    <xf numFmtId="0" fontId="5" fillId="3" borderId="53" xfId="0" applyFont="1" applyFill="1" applyBorder="1" applyAlignment="1" applyProtection="1">
      <alignment vertical="center"/>
    </xf>
    <xf numFmtId="0" fontId="5" fillId="3" borderId="45" xfId="0" applyFont="1" applyFill="1" applyBorder="1" applyAlignment="1" applyProtection="1">
      <alignment vertical="center"/>
    </xf>
    <xf numFmtId="0" fontId="21" fillId="0" borderId="0" xfId="0" applyFont="1" applyBorder="1" applyAlignment="1" applyProtection="1">
      <alignment vertical="center"/>
      <protection locked="0"/>
    </xf>
    <xf numFmtId="170" fontId="14" fillId="0" borderId="4" xfId="0" applyNumberFormat="1" applyFont="1" applyBorder="1" applyAlignment="1">
      <alignment vertical="center"/>
    </xf>
    <xf numFmtId="170" fontId="14" fillId="0" borderId="29" xfId="0" applyNumberFormat="1" applyFont="1" applyBorder="1" applyAlignment="1">
      <alignment vertical="center" wrapText="1"/>
    </xf>
    <xf numFmtId="14" fontId="21" fillId="3" borderId="57" xfId="0" applyNumberFormat="1" applyFont="1" applyFill="1" applyBorder="1" applyAlignment="1" applyProtection="1">
      <alignment vertical="center"/>
      <protection locked="0"/>
    </xf>
    <xf numFmtId="0" fontId="21" fillId="3" borderId="58" xfId="0" applyFont="1" applyFill="1" applyBorder="1" applyAlignment="1" applyProtection="1">
      <alignment vertical="center"/>
      <protection locked="0"/>
    </xf>
    <xf numFmtId="0" fontId="21" fillId="3" borderId="49" xfId="0" applyFont="1" applyFill="1" applyBorder="1" applyAlignment="1" applyProtection="1">
      <alignment vertical="center"/>
      <protection locked="0"/>
    </xf>
    <xf numFmtId="0" fontId="21" fillId="3" borderId="51" xfId="0" applyFont="1" applyFill="1" applyBorder="1" applyAlignment="1" applyProtection="1">
      <alignment vertical="center"/>
      <protection locked="0"/>
    </xf>
    <xf numFmtId="0" fontId="14" fillId="0" borderId="0" xfId="0" applyFont="1" applyFill="1" applyBorder="1" applyAlignment="1">
      <alignment horizontal="right" vertical="center"/>
    </xf>
    <xf numFmtId="0" fontId="14" fillId="0" borderId="9" xfId="0" applyFont="1" applyBorder="1" applyAlignment="1">
      <alignment vertical="center"/>
    </xf>
    <xf numFmtId="44" fontId="17" fillId="0" borderId="44" xfId="1" applyFont="1" applyBorder="1" applyAlignment="1">
      <alignment vertical="center"/>
    </xf>
    <xf numFmtId="0" fontId="39" fillId="0" borderId="0" xfId="15" applyFont="1" applyBorder="1" applyAlignment="1">
      <alignment vertical="center"/>
    </xf>
    <xf numFmtId="0" fontId="39" fillId="0" borderId="0" xfId="0" applyFont="1" applyBorder="1" applyAlignment="1">
      <alignment vertical="center"/>
    </xf>
    <xf numFmtId="0" fontId="21" fillId="3" borderId="59" xfId="0" applyFont="1" applyFill="1" applyBorder="1" applyAlignment="1" applyProtection="1">
      <alignment vertical="center"/>
      <protection locked="0"/>
    </xf>
    <xf numFmtId="0" fontId="18" fillId="3" borderId="33" xfId="0" applyFont="1" applyFill="1" applyBorder="1" applyAlignment="1">
      <alignment horizontal="left" vertical="center"/>
    </xf>
    <xf numFmtId="165" fontId="6" fillId="0" borderId="0" xfId="0" applyNumberFormat="1" applyFont="1" applyFill="1" applyBorder="1" applyAlignment="1" applyProtection="1">
      <alignment vertical="center"/>
    </xf>
    <xf numFmtId="0" fontId="7" fillId="0" borderId="1" xfId="0" applyFont="1" applyBorder="1" applyAlignment="1" applyProtection="1">
      <alignment horizontal="left" vertical="center"/>
    </xf>
    <xf numFmtId="165" fontId="5" fillId="0" borderId="1" xfId="0" applyNumberFormat="1" applyFont="1" applyFill="1" applyBorder="1" applyAlignment="1" applyProtection="1">
      <alignment vertical="center"/>
    </xf>
    <xf numFmtId="0" fontId="5" fillId="0" borderId="60" xfId="0" applyFont="1" applyFill="1" applyBorder="1" applyAlignment="1" applyProtection="1">
      <alignment vertical="center"/>
    </xf>
    <xf numFmtId="0" fontId="28" fillId="0" borderId="61" xfId="0" applyFont="1" applyFill="1" applyBorder="1" applyAlignment="1" applyProtection="1">
      <alignment vertical="center"/>
    </xf>
    <xf numFmtId="0" fontId="46" fillId="0" borderId="2" xfId="0" applyFont="1" applyBorder="1" applyAlignment="1">
      <alignment vertical="center"/>
    </xf>
    <xf numFmtId="0" fontId="18" fillId="0" borderId="52" xfId="0" applyFont="1" applyBorder="1" applyAlignment="1">
      <alignment horizontal="left" vertical="center"/>
    </xf>
    <xf numFmtId="0" fontId="14" fillId="0" borderId="7" xfId="0" applyFont="1" applyBorder="1" applyAlignment="1">
      <alignment horizontal="right" vertical="center"/>
    </xf>
    <xf numFmtId="1" fontId="14" fillId="0" borderId="7" xfId="0" applyNumberFormat="1" applyFont="1" applyBorder="1" applyAlignment="1">
      <alignment horizontal="left" vertical="center"/>
    </xf>
    <xf numFmtId="0" fontId="7" fillId="0" borderId="62" xfId="0" applyFont="1" applyBorder="1" applyAlignment="1">
      <alignment horizontal="right" vertical="center"/>
    </xf>
    <xf numFmtId="0" fontId="7" fillId="0" borderId="1" xfId="0" applyFont="1" applyBorder="1" applyAlignment="1">
      <alignment horizontal="right" vertical="center"/>
    </xf>
    <xf numFmtId="170" fontId="7" fillId="0" borderId="14" xfId="1" applyNumberFormat="1" applyFont="1" applyBorder="1" applyAlignment="1">
      <alignment vertical="center"/>
    </xf>
    <xf numFmtId="0" fontId="14" fillId="0" borderId="25" xfId="0" applyFont="1" applyBorder="1" applyAlignment="1">
      <alignment vertical="center"/>
    </xf>
    <xf numFmtId="170" fontId="7" fillId="0" borderId="63" xfId="1" applyNumberFormat="1" applyFont="1" applyBorder="1" applyAlignment="1">
      <alignment vertical="center"/>
    </xf>
    <xf numFmtId="0" fontId="7" fillId="0" borderId="39" xfId="0" applyFont="1" applyBorder="1" applyAlignment="1">
      <alignment horizontal="right" vertical="center"/>
    </xf>
    <xf numFmtId="0" fontId="7" fillId="0" borderId="27" xfId="0" applyFont="1" applyBorder="1" applyAlignment="1">
      <alignment horizontal="right" vertical="center"/>
    </xf>
    <xf numFmtId="44" fontId="7" fillId="0" borderId="0" xfId="1" applyFont="1" applyBorder="1" applyAlignment="1">
      <alignment horizontal="right" vertical="center"/>
    </xf>
    <xf numFmtId="0" fontId="7" fillId="0" borderId="64" xfId="0" applyFont="1" applyBorder="1" applyAlignment="1">
      <alignment horizontal="right" vertical="center"/>
    </xf>
    <xf numFmtId="0" fontId="7" fillId="0" borderId="65" xfId="0" applyFont="1" applyBorder="1" applyAlignment="1">
      <alignment horizontal="right" vertical="center"/>
    </xf>
    <xf numFmtId="0" fontId="18" fillId="0" borderId="24" xfId="0" applyFont="1" applyBorder="1" applyAlignment="1">
      <alignment vertical="center"/>
    </xf>
    <xf numFmtId="170" fontId="7" fillId="0" borderId="66" xfId="1" applyNumberFormat="1" applyFont="1" applyBorder="1" applyAlignment="1">
      <alignment vertical="center"/>
    </xf>
    <xf numFmtId="0" fontId="17" fillId="0" borderId="25" xfId="0" applyFont="1" applyBorder="1" applyAlignment="1">
      <alignment vertical="center"/>
    </xf>
    <xf numFmtId="170" fontId="17" fillId="0" borderId="26" xfId="0" applyNumberFormat="1" applyFont="1" applyBorder="1" applyAlignment="1">
      <alignment vertical="center"/>
    </xf>
    <xf numFmtId="0" fontId="17" fillId="0" borderId="7" xfId="0" applyFont="1" applyBorder="1" applyAlignment="1">
      <alignment vertical="center"/>
    </xf>
    <xf numFmtId="0" fontId="22" fillId="3" borderId="67" xfId="0" applyFont="1" applyFill="1" applyBorder="1" applyAlignment="1" applyProtection="1">
      <alignment vertical="center"/>
      <protection locked="0"/>
    </xf>
    <xf numFmtId="0" fontId="22" fillId="3" borderId="68" xfId="0" applyFont="1" applyFill="1" applyBorder="1" applyAlignment="1" applyProtection="1">
      <alignment vertical="center"/>
      <protection locked="0"/>
    </xf>
    <xf numFmtId="0" fontId="22" fillId="3" borderId="69" xfId="0" applyFont="1" applyFill="1" applyBorder="1" applyAlignment="1" applyProtection="1">
      <alignment vertical="center"/>
      <protection locked="0"/>
    </xf>
    <xf numFmtId="170" fontId="22" fillId="3" borderId="69" xfId="0" applyNumberFormat="1" applyFont="1" applyFill="1" applyBorder="1" applyAlignment="1" applyProtection="1">
      <alignment vertical="center"/>
      <protection locked="0"/>
    </xf>
    <xf numFmtId="44" fontId="17" fillId="0" borderId="70" xfId="1" applyFont="1" applyBorder="1" applyAlignment="1">
      <alignment vertical="center"/>
    </xf>
    <xf numFmtId="0" fontId="17" fillId="0" borderId="26" xfId="0" applyFont="1" applyBorder="1" applyAlignment="1">
      <alignment vertical="center"/>
    </xf>
    <xf numFmtId="0" fontId="18" fillId="0" borderId="61" xfId="0" applyFont="1" applyBorder="1" applyAlignment="1">
      <alignment horizontal="right" vertical="center"/>
    </xf>
    <xf numFmtId="0" fontId="18" fillId="0" borderId="60" xfId="0" applyFont="1" applyBorder="1" applyAlignment="1">
      <alignment horizontal="right" vertical="center"/>
    </xf>
    <xf numFmtId="0" fontId="18" fillId="0" borderId="71" xfId="0" applyFont="1" applyBorder="1" applyAlignment="1">
      <alignment horizontal="right" vertical="center"/>
    </xf>
    <xf numFmtId="44" fontId="18" fillId="0" borderId="14" xfId="1" applyFont="1" applyBorder="1" applyAlignment="1">
      <alignment vertical="center"/>
    </xf>
    <xf numFmtId="44" fontId="18" fillId="0" borderId="66" xfId="1" applyFont="1" applyBorder="1" applyAlignment="1">
      <alignment vertical="center"/>
    </xf>
    <xf numFmtId="0" fontId="22" fillId="3" borderId="55" xfId="0" applyFont="1" applyFill="1" applyBorder="1" applyAlignment="1" applyProtection="1">
      <alignment vertical="center"/>
      <protection locked="0"/>
    </xf>
    <xf numFmtId="0" fontId="22" fillId="3" borderId="56" xfId="0" applyFont="1" applyFill="1" applyBorder="1" applyAlignment="1" applyProtection="1">
      <alignment vertical="center"/>
      <protection locked="0"/>
    </xf>
    <xf numFmtId="0" fontId="22" fillId="3" borderId="43" xfId="0" applyFont="1" applyFill="1" applyBorder="1" applyAlignment="1" applyProtection="1">
      <alignment vertical="center"/>
      <protection locked="0"/>
    </xf>
    <xf numFmtId="170" fontId="22" fillId="3" borderId="43" xfId="0" applyNumberFormat="1" applyFont="1" applyFill="1" applyBorder="1" applyAlignment="1" applyProtection="1">
      <alignment vertical="center"/>
      <protection locked="0"/>
    </xf>
    <xf numFmtId="44" fontId="18" fillId="0" borderId="66" xfId="0" applyNumberFormat="1" applyFont="1" applyBorder="1"/>
    <xf numFmtId="0" fontId="14" fillId="0" borderId="72" xfId="0" applyFont="1" applyBorder="1" applyAlignment="1">
      <alignment vertical="center"/>
    </xf>
    <xf numFmtId="0" fontId="21" fillId="3" borderId="55" xfId="0" applyFont="1" applyFill="1" applyBorder="1" applyAlignment="1" applyProtection="1">
      <alignment vertical="center"/>
      <protection locked="0"/>
    </xf>
    <xf numFmtId="0" fontId="5" fillId="3" borderId="48" xfId="0" applyFont="1" applyFill="1" applyBorder="1" applyAlignment="1" applyProtection="1">
      <alignment vertical="center"/>
    </xf>
    <xf numFmtId="0" fontId="21" fillId="3" borderId="69" xfId="0" applyFont="1" applyFill="1" applyBorder="1" applyAlignment="1" applyProtection="1">
      <alignment vertical="center"/>
      <protection locked="0"/>
    </xf>
    <xf numFmtId="0" fontId="21" fillId="0" borderId="27" xfId="0" applyFont="1" applyBorder="1" applyAlignment="1" applyProtection="1">
      <alignment vertical="center"/>
      <protection locked="0"/>
    </xf>
    <xf numFmtId="0" fontId="21" fillId="0" borderId="65" xfId="0" applyFont="1" applyBorder="1" applyAlignment="1" applyProtection="1">
      <alignment vertical="center"/>
      <protection locked="0"/>
    </xf>
    <xf numFmtId="0" fontId="46" fillId="0" borderId="2" xfId="0" applyFont="1" applyBorder="1" applyAlignment="1">
      <alignment horizontal="left" vertical="center"/>
    </xf>
    <xf numFmtId="0" fontId="7" fillId="0" borderId="64" xfId="0" applyFont="1" applyBorder="1" applyAlignment="1">
      <alignment vertical="center"/>
    </xf>
    <xf numFmtId="0" fontId="14" fillId="0" borderId="65" xfId="0" applyFont="1" applyBorder="1" applyAlignment="1">
      <alignment vertical="center"/>
    </xf>
    <xf numFmtId="170" fontId="14" fillId="0" borderId="73" xfId="0" applyNumberFormat="1" applyFont="1" applyBorder="1" applyAlignment="1">
      <alignment vertical="center"/>
    </xf>
    <xf numFmtId="0" fontId="7" fillId="0" borderId="74" xfId="0" applyFont="1" applyBorder="1" applyAlignment="1" applyProtection="1">
      <alignment horizontal="center" vertical="center" wrapText="1"/>
    </xf>
    <xf numFmtId="49" fontId="7" fillId="0" borderId="74" xfId="0" applyNumberFormat="1" applyFont="1" applyBorder="1" applyAlignment="1" applyProtection="1">
      <alignment vertical="center"/>
    </xf>
    <xf numFmtId="49" fontId="7" fillId="0" borderId="75" xfId="0" applyNumberFormat="1" applyFont="1" applyFill="1" applyBorder="1" applyAlignment="1" applyProtection="1">
      <alignment horizontal="center" vertical="center" wrapText="1"/>
    </xf>
    <xf numFmtId="15" fontId="7" fillId="4" borderId="48" xfId="0" applyNumberFormat="1" applyFont="1" applyFill="1" applyBorder="1" applyAlignment="1" applyProtection="1">
      <alignment horizontal="center" vertical="center"/>
      <protection locked="0"/>
    </xf>
    <xf numFmtId="15" fontId="7" fillId="4" borderId="53" xfId="0" applyNumberFormat="1" applyFont="1" applyFill="1" applyBorder="1" applyAlignment="1" applyProtection="1">
      <alignment horizontal="center" vertical="center"/>
      <protection locked="0"/>
    </xf>
    <xf numFmtId="175" fontId="21" fillId="0" borderId="34" xfId="0" applyNumberFormat="1" applyFont="1" applyFill="1" applyBorder="1" applyAlignment="1" applyProtection="1">
      <alignment vertical="center"/>
      <protection locked="0"/>
    </xf>
    <xf numFmtId="175" fontId="21" fillId="3" borderId="31" xfId="0" applyNumberFormat="1" applyFont="1" applyFill="1" applyBorder="1" applyAlignment="1" applyProtection="1">
      <alignment vertical="center"/>
      <protection locked="0"/>
    </xf>
    <xf numFmtId="175" fontId="21" fillId="3" borderId="34" xfId="0" applyNumberFormat="1" applyFont="1" applyFill="1" applyBorder="1" applyAlignment="1" applyProtection="1">
      <alignment vertical="center"/>
      <protection locked="0"/>
    </xf>
    <xf numFmtId="175" fontId="21" fillId="3" borderId="36" xfId="0" applyNumberFormat="1" applyFont="1" applyFill="1" applyBorder="1" applyAlignment="1" applyProtection="1">
      <alignment vertical="center"/>
      <protection locked="0"/>
    </xf>
    <xf numFmtId="0" fontId="27" fillId="0" borderId="0" xfId="0" applyFont="1" applyFill="1" applyBorder="1" applyAlignment="1" applyProtection="1">
      <alignment vertical="center"/>
    </xf>
    <xf numFmtId="0" fontId="50" fillId="0" borderId="7" xfId="0" applyFont="1" applyFill="1" applyBorder="1" applyAlignment="1" applyProtection="1">
      <alignment vertical="center"/>
    </xf>
    <xf numFmtId="3" fontId="28" fillId="0" borderId="0" xfId="14" applyNumberFormat="1" applyFont="1" applyFill="1" applyBorder="1" applyProtection="1"/>
    <xf numFmtId="0" fontId="17" fillId="0" borderId="2" xfId="0" applyFont="1" applyFill="1" applyBorder="1" applyAlignment="1" applyProtection="1">
      <alignment horizontal="left" vertical="center"/>
    </xf>
    <xf numFmtId="1" fontId="26" fillId="0" borderId="36" xfId="0" applyNumberFormat="1" applyFont="1" applyFill="1" applyBorder="1" applyAlignment="1" applyProtection="1">
      <alignment horizontal="center" vertical="center"/>
    </xf>
    <xf numFmtId="0" fontId="14" fillId="0" borderId="0" xfId="0" applyFont="1" applyBorder="1" applyAlignment="1" applyProtection="1">
      <alignment horizontal="right" vertical="center"/>
    </xf>
    <xf numFmtId="0" fontId="26" fillId="0" borderId="0" xfId="0" applyFont="1" applyFill="1" applyBorder="1" applyAlignment="1" applyProtection="1">
      <alignment horizontal="center" vertical="center"/>
    </xf>
    <xf numFmtId="0" fontId="35" fillId="0" borderId="0" xfId="0" applyFont="1" applyBorder="1" applyAlignment="1" applyProtection="1">
      <alignment horizontal="center" vertical="center"/>
    </xf>
    <xf numFmtId="0" fontId="18" fillId="0" borderId="2" xfId="0" applyFont="1" applyBorder="1" applyAlignment="1" applyProtection="1">
      <alignment horizontal="left" vertical="center"/>
    </xf>
    <xf numFmtId="49" fontId="18" fillId="0" borderId="0" xfId="0" applyNumberFormat="1" applyFont="1" applyBorder="1" applyAlignment="1" applyProtection="1">
      <alignment horizontal="right" vertical="center"/>
    </xf>
    <xf numFmtId="0" fontId="18" fillId="0" borderId="0" xfId="0" applyFont="1" applyBorder="1" applyAlignment="1" applyProtection="1">
      <alignment horizontal="right" vertical="center"/>
    </xf>
    <xf numFmtId="0" fontId="18" fillId="0" borderId="2" xfId="0" applyFont="1" applyFill="1" applyBorder="1" applyAlignment="1" applyProtection="1">
      <alignment horizontal="left" vertical="center"/>
    </xf>
    <xf numFmtId="0" fontId="18" fillId="0" borderId="6" xfId="0" applyFont="1" applyBorder="1" applyAlignment="1" applyProtection="1">
      <alignment horizontal="right" vertical="center"/>
    </xf>
    <xf numFmtId="0" fontId="14" fillId="0" borderId="0" xfId="0" applyFont="1" applyAlignment="1">
      <alignment vertical="center" wrapText="1"/>
    </xf>
    <xf numFmtId="0" fontId="56" fillId="0" borderId="0" xfId="0" applyFont="1" applyAlignment="1">
      <alignment vertical="center" wrapText="1"/>
    </xf>
    <xf numFmtId="0" fontId="14" fillId="0" borderId="0" xfId="0" applyFont="1" applyAlignment="1">
      <alignment horizontal="center" vertical="center" wrapText="1"/>
    </xf>
    <xf numFmtId="0" fontId="14" fillId="0" borderId="0" xfId="0" applyNumberFormat="1" applyFont="1" applyAlignment="1">
      <alignment vertical="center" wrapText="1"/>
    </xf>
    <xf numFmtId="0" fontId="14" fillId="0" borderId="0" xfId="0" applyNumberFormat="1" applyFont="1" applyBorder="1" applyAlignment="1">
      <alignment vertical="center" wrapText="1"/>
    </xf>
    <xf numFmtId="0" fontId="16" fillId="0" borderId="0" xfId="0" applyNumberFormat="1" applyFont="1" applyAlignment="1">
      <alignment vertical="center" wrapText="1"/>
    </xf>
    <xf numFmtId="172" fontId="18" fillId="0" borderId="76" xfId="0" applyNumberFormat="1" applyFont="1" applyBorder="1" applyAlignment="1" applyProtection="1">
      <alignment vertical="center"/>
    </xf>
    <xf numFmtId="1" fontId="16" fillId="0" borderId="0" xfId="0" applyNumberFormat="1" applyFont="1" applyBorder="1" applyAlignment="1" applyProtection="1">
      <alignment horizontal="right" vertical="center"/>
    </xf>
    <xf numFmtId="0" fontId="55" fillId="0" borderId="7" xfId="0" applyFont="1" applyFill="1" applyBorder="1" applyAlignment="1" applyProtection="1">
      <alignment vertical="center"/>
    </xf>
    <xf numFmtId="0" fontId="4" fillId="0" borderId="0" xfId="0" applyFont="1" applyBorder="1" applyAlignment="1" applyProtection="1">
      <alignment horizontal="left" vertical="center" wrapText="1"/>
    </xf>
    <xf numFmtId="0" fontId="4" fillId="0" borderId="0" xfId="0" applyFont="1" applyBorder="1" applyAlignment="1" applyProtection="1">
      <alignment horizontal="center" vertical="center" wrapText="1"/>
    </xf>
    <xf numFmtId="10" fontId="4" fillId="0" borderId="0" xfId="0" applyNumberFormat="1" applyFont="1" applyBorder="1" applyAlignment="1" applyProtection="1">
      <alignment vertical="center"/>
    </xf>
    <xf numFmtId="0" fontId="4" fillId="0" borderId="0" xfId="0" applyFont="1" applyBorder="1" applyAlignment="1" applyProtection="1">
      <alignment horizontal="right" vertical="center"/>
    </xf>
    <xf numFmtId="0" fontId="17" fillId="0" borderId="6" xfId="0" applyFont="1" applyFill="1" applyBorder="1" applyAlignment="1" applyProtection="1">
      <alignment horizontal="right" vertical="center"/>
    </xf>
    <xf numFmtId="172" fontId="7" fillId="0" borderId="77" xfId="0" applyNumberFormat="1" applyFont="1" applyFill="1" applyBorder="1" applyAlignment="1" applyProtection="1">
      <alignment horizontal="right" vertical="center"/>
    </xf>
    <xf numFmtId="172" fontId="7" fillId="0" borderId="78" xfId="0" applyNumberFormat="1" applyFont="1" applyFill="1" applyBorder="1" applyAlignment="1" applyProtection="1">
      <alignment horizontal="right" vertical="center"/>
    </xf>
    <xf numFmtId="172" fontId="35" fillId="0" borderId="77" xfId="0" applyNumberFormat="1" applyFont="1" applyFill="1" applyBorder="1" applyAlignment="1" applyProtection="1">
      <alignment horizontal="right" vertical="center"/>
    </xf>
    <xf numFmtId="1" fontId="21" fillId="3" borderId="43" xfId="0" applyNumberFormat="1" applyFont="1" applyFill="1" applyBorder="1" applyAlignment="1" applyProtection="1">
      <alignment vertical="center"/>
      <protection locked="0"/>
    </xf>
    <xf numFmtId="1" fontId="21" fillId="3" borderId="34" xfId="0" applyNumberFormat="1" applyFont="1" applyFill="1" applyBorder="1" applyAlignment="1" applyProtection="1">
      <alignment vertical="center"/>
      <protection locked="0"/>
    </xf>
    <xf numFmtId="1" fontId="21" fillId="3" borderId="36" xfId="0" applyNumberFormat="1" applyFont="1" applyFill="1" applyBorder="1" applyAlignment="1" applyProtection="1">
      <alignment vertical="center"/>
      <protection locked="0"/>
    </xf>
    <xf numFmtId="0" fontId="59" fillId="0" borderId="0" xfId="0" applyFont="1"/>
    <xf numFmtId="0" fontId="62" fillId="0" borderId="0" xfId="0" applyFont="1"/>
    <xf numFmtId="168" fontId="21" fillId="3" borderId="30" xfId="0" applyNumberFormat="1" applyFont="1" applyFill="1" applyBorder="1" applyAlignment="1" applyProtection="1">
      <alignment vertical="center"/>
      <protection locked="0"/>
    </xf>
    <xf numFmtId="168" fontId="21" fillId="3" borderId="33" xfId="0" applyNumberFormat="1" applyFont="1" applyFill="1" applyBorder="1" applyAlignment="1" applyProtection="1">
      <alignment vertical="center"/>
      <protection locked="0"/>
    </xf>
    <xf numFmtId="168" fontId="21" fillId="3" borderId="20" xfId="0" applyNumberFormat="1" applyFont="1" applyFill="1" applyBorder="1" applyAlignment="1" applyProtection="1">
      <alignment vertical="center"/>
      <protection locked="0"/>
    </xf>
    <xf numFmtId="0" fontId="14" fillId="0" borderId="10" xfId="0" applyFont="1" applyBorder="1" applyAlignment="1">
      <alignment horizontal="left" vertical="center"/>
    </xf>
    <xf numFmtId="0" fontId="16" fillId="0" borderId="3" xfId="0" applyFont="1" applyBorder="1" applyAlignment="1">
      <alignment horizontal="right" vertical="center"/>
    </xf>
    <xf numFmtId="0" fontId="63" fillId="0" borderId="0" xfId="0" applyFont="1" applyFill="1"/>
    <xf numFmtId="0" fontId="15" fillId="0" borderId="0" xfId="0" applyFont="1"/>
    <xf numFmtId="170" fontId="40" fillId="0" borderId="6" xfId="0" applyNumberFormat="1" applyFont="1" applyFill="1" applyBorder="1" applyAlignment="1" applyProtection="1">
      <alignment horizontal="right" vertical="center"/>
    </xf>
    <xf numFmtId="0" fontId="40" fillId="0" borderId="7" xfId="0" applyFont="1" applyFill="1" applyBorder="1" applyAlignment="1" applyProtection="1">
      <alignment horizontal="right" vertical="center"/>
    </xf>
    <xf numFmtId="0" fontId="64" fillId="0" borderId="0" xfId="0" applyFont="1"/>
    <xf numFmtId="0" fontId="4" fillId="0" borderId="0" xfId="0" applyFont="1" applyBorder="1" applyAlignment="1" applyProtection="1">
      <alignment horizontal="left" vertical="center"/>
    </xf>
    <xf numFmtId="0" fontId="61" fillId="0" borderId="3" xfId="0" applyFont="1" applyBorder="1" applyAlignment="1" applyProtection="1">
      <alignment vertical="center"/>
    </xf>
    <xf numFmtId="0" fontId="45" fillId="0" borderId="3" xfId="0" applyFont="1" applyBorder="1" applyAlignment="1" applyProtection="1">
      <alignment vertical="center"/>
    </xf>
    <xf numFmtId="0" fontId="45" fillId="0" borderId="10" xfId="0" applyFont="1" applyBorder="1" applyAlignment="1" applyProtection="1">
      <alignment vertical="center"/>
    </xf>
    <xf numFmtId="0" fontId="16" fillId="0" borderId="2" xfId="0" applyFont="1" applyBorder="1" applyAlignment="1">
      <alignment horizontal="right" vertical="center"/>
    </xf>
    <xf numFmtId="0" fontId="65" fillId="0" borderId="0" xfId="0" applyFont="1" applyBorder="1" applyAlignment="1" applyProtection="1">
      <alignment horizontal="center" vertical="center"/>
    </xf>
    <xf numFmtId="0" fontId="14" fillId="0" borderId="0" xfId="0" applyFont="1" applyBorder="1" applyAlignment="1" applyProtection="1">
      <alignment vertical="center"/>
    </xf>
    <xf numFmtId="0" fontId="14" fillId="0" borderId="4" xfId="0" applyFont="1" applyBorder="1" applyAlignment="1" applyProtection="1">
      <alignment vertical="center"/>
    </xf>
    <xf numFmtId="0" fontId="42" fillId="0" borderId="0" xfId="0" applyFont="1" applyBorder="1" applyAlignment="1" applyProtection="1">
      <alignment vertical="center"/>
    </xf>
    <xf numFmtId="0" fontId="14" fillId="0" borderId="5" xfId="0" applyFont="1" applyFill="1" applyBorder="1" applyAlignment="1" applyProtection="1">
      <alignment horizontal="left" vertical="center" wrapText="1"/>
    </xf>
    <xf numFmtId="0" fontId="4" fillId="0" borderId="3" xfId="0" applyFont="1" applyBorder="1" applyAlignment="1" applyProtection="1">
      <alignment vertical="center"/>
    </xf>
    <xf numFmtId="9" fontId="17" fillId="0" borderId="2" xfId="0" applyNumberFormat="1" applyFont="1" applyFill="1" applyBorder="1" applyAlignment="1" applyProtection="1">
      <alignment vertical="center"/>
    </xf>
    <xf numFmtId="9" fontId="23" fillId="0" borderId="2" xfId="0" applyNumberFormat="1" applyFont="1" applyFill="1" applyBorder="1" applyAlignment="1" applyProtection="1">
      <alignment vertical="center"/>
    </xf>
    <xf numFmtId="0" fontId="23" fillId="0" borderId="0" xfId="0" applyFont="1" applyFill="1" applyBorder="1" applyAlignment="1" applyProtection="1">
      <alignment vertical="center"/>
    </xf>
    <xf numFmtId="9" fontId="23" fillId="0" borderId="2" xfId="0" applyNumberFormat="1" applyFont="1" applyFill="1" applyBorder="1" applyAlignment="1" applyProtection="1">
      <alignment horizontal="left" vertical="center"/>
    </xf>
    <xf numFmtId="0" fontId="23" fillId="0" borderId="2" xfId="0" applyFont="1" applyFill="1" applyBorder="1" applyAlignment="1" applyProtection="1">
      <alignment vertical="center"/>
    </xf>
    <xf numFmtId="0" fontId="17" fillId="0" borderId="2" xfId="0" applyFont="1" applyBorder="1" applyAlignment="1" applyProtection="1">
      <alignment horizontal="left" vertical="center"/>
    </xf>
    <xf numFmtId="0" fontId="17" fillId="0" borderId="0" xfId="0" applyFont="1" applyBorder="1" applyAlignment="1" applyProtection="1">
      <alignment horizontal="left" vertical="center" wrapText="1"/>
    </xf>
    <xf numFmtId="0" fontId="17" fillId="0" borderId="0" xfId="0" applyFont="1" applyBorder="1" applyAlignment="1" applyProtection="1">
      <alignment horizontal="center" vertical="center"/>
    </xf>
    <xf numFmtId="0" fontId="17"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40" fillId="0" borderId="6" xfId="0" applyFont="1" applyFill="1" applyBorder="1" applyAlignment="1" applyProtection="1">
      <alignment horizontal="right" vertical="center"/>
    </xf>
    <xf numFmtId="0" fontId="18" fillId="0" borderId="2" xfId="0" applyFont="1" applyBorder="1" applyAlignment="1" applyProtection="1">
      <alignment horizontal="right" vertical="center"/>
    </xf>
    <xf numFmtId="0" fontId="26" fillId="0" borderId="0" xfId="0" applyFont="1" applyFill="1" applyBorder="1" applyAlignment="1" applyProtection="1">
      <alignment horizontal="left" vertical="center"/>
    </xf>
    <xf numFmtId="0" fontId="28" fillId="0" borderId="0" xfId="0" applyFont="1" applyBorder="1" applyAlignment="1" applyProtection="1">
      <alignment horizontal="left" vertical="center"/>
    </xf>
    <xf numFmtId="170" fontId="4" fillId="0" borderId="4" xfId="1" applyNumberFormat="1" applyFont="1" applyFill="1" applyBorder="1" applyAlignment="1">
      <alignment vertical="center"/>
    </xf>
    <xf numFmtId="170" fontId="14" fillId="0" borderId="12" xfId="0" applyNumberFormat="1" applyFont="1" applyBorder="1" applyAlignment="1">
      <alignment vertical="center"/>
    </xf>
    <xf numFmtId="0" fontId="4" fillId="0" borderId="5" xfId="0" applyFont="1" applyFill="1" applyBorder="1" applyAlignment="1" applyProtection="1">
      <alignment horizontal="left" vertical="center" wrapText="1"/>
    </xf>
    <xf numFmtId="2" fontId="5" fillId="0" borderId="6" xfId="0" applyNumberFormat="1" applyFont="1" applyFill="1" applyBorder="1" applyAlignment="1" applyProtection="1">
      <alignment vertical="center"/>
    </xf>
    <xf numFmtId="0" fontId="5" fillId="0" borderId="6" xfId="0" applyFont="1" applyFill="1" applyBorder="1" applyAlignment="1" applyProtection="1">
      <alignment horizontal="center" vertical="center"/>
    </xf>
    <xf numFmtId="9" fontId="5" fillId="0" borderId="6" xfId="16" applyFont="1" applyFill="1" applyBorder="1" applyAlignment="1" applyProtection="1">
      <alignment vertical="center"/>
    </xf>
    <xf numFmtId="170" fontId="5" fillId="0" borderId="6" xfId="0" applyNumberFormat="1" applyFont="1" applyFill="1" applyBorder="1" applyAlignment="1" applyProtection="1">
      <alignment horizontal="center" vertical="center"/>
    </xf>
    <xf numFmtId="0" fontId="17" fillId="0" borderId="0" xfId="0" applyFont="1" applyBorder="1" applyAlignment="1" applyProtection="1">
      <alignment horizontal="right" vertical="center"/>
    </xf>
    <xf numFmtId="0" fontId="67" fillId="0" borderId="2" xfId="0" applyFont="1" applyBorder="1" applyAlignment="1" applyProtection="1">
      <alignment horizontal="center" vertical="center"/>
    </xf>
    <xf numFmtId="0" fontId="42" fillId="0" borderId="0" xfId="0" applyFont="1" applyBorder="1" applyAlignment="1" applyProtection="1">
      <alignment horizontal="center" vertical="center"/>
    </xf>
    <xf numFmtId="0" fontId="14" fillId="0" borderId="5" xfId="0" applyFont="1" applyBorder="1" applyAlignment="1" applyProtection="1">
      <alignment vertical="center"/>
    </xf>
    <xf numFmtId="0" fontId="14" fillId="0" borderId="6" xfId="0" applyFont="1" applyBorder="1" applyAlignment="1" applyProtection="1">
      <alignment vertical="center"/>
    </xf>
    <xf numFmtId="0" fontId="14" fillId="0" borderId="2" xfId="0" applyFont="1" applyBorder="1" applyAlignment="1" applyProtection="1">
      <alignment vertical="center"/>
    </xf>
    <xf numFmtId="0" fontId="14" fillId="0" borderId="0" xfId="0" applyFont="1" applyBorder="1" applyAlignment="1" applyProtection="1">
      <alignment horizontal="left" vertical="center" wrapText="1"/>
    </xf>
    <xf numFmtId="0" fontId="17" fillId="0" borderId="0" xfId="0" applyFont="1" applyBorder="1" applyAlignment="1" applyProtection="1">
      <alignment vertical="center" wrapText="1"/>
    </xf>
    <xf numFmtId="0" fontId="17" fillId="0" borderId="2" xfId="0" applyFont="1" applyBorder="1" applyAlignment="1" applyProtection="1">
      <alignment vertical="center"/>
    </xf>
    <xf numFmtId="0" fontId="17" fillId="0" borderId="2" xfId="0" applyFont="1" applyBorder="1" applyAlignment="1" applyProtection="1">
      <alignment vertical="center" wrapText="1"/>
    </xf>
    <xf numFmtId="0" fontId="14" fillId="0" borderId="7" xfId="0" applyFont="1" applyBorder="1" applyAlignment="1" applyProtection="1">
      <alignment vertical="center"/>
    </xf>
    <xf numFmtId="49" fontId="42" fillId="0" borderId="17" xfId="0" applyNumberFormat="1" applyFont="1" applyBorder="1" applyAlignment="1" applyProtection="1">
      <alignment vertical="center"/>
    </xf>
    <xf numFmtId="49" fontId="42" fillId="0" borderId="31" xfId="0" applyNumberFormat="1" applyFont="1" applyBorder="1" applyAlignment="1" applyProtection="1">
      <alignment vertical="center"/>
    </xf>
    <xf numFmtId="49" fontId="42" fillId="0" borderId="29" xfId="0" applyNumberFormat="1" applyFont="1" applyBorder="1" applyAlignment="1" applyProtection="1">
      <alignment horizontal="left" vertical="center"/>
    </xf>
    <xf numFmtId="49" fontId="42" fillId="0" borderId="29" xfId="0" applyNumberFormat="1" applyFont="1" applyBorder="1" applyAlignment="1" applyProtection="1">
      <alignment vertical="center"/>
    </xf>
    <xf numFmtId="49" fontId="42" fillId="0" borderId="32" xfId="0" applyNumberFormat="1" applyFont="1" applyBorder="1" applyAlignment="1" applyProtection="1">
      <alignment vertical="center"/>
    </xf>
    <xf numFmtId="0" fontId="14" fillId="0" borderId="0" xfId="0" applyFont="1" applyBorder="1" applyAlignment="1" applyProtection="1">
      <alignment vertical="center" wrapText="1"/>
    </xf>
    <xf numFmtId="0" fontId="14" fillId="0" borderId="2" xfId="0" applyFont="1" applyBorder="1" applyAlignment="1" applyProtection="1">
      <alignment vertical="center" wrapText="1"/>
    </xf>
    <xf numFmtId="0" fontId="14" fillId="0" borderId="0" xfId="0" applyFont="1" applyBorder="1" applyAlignment="1" applyProtection="1">
      <alignment horizontal="center" vertical="center"/>
    </xf>
    <xf numFmtId="15" fontId="7" fillId="4" borderId="79" xfId="0" applyNumberFormat="1" applyFont="1" applyFill="1" applyBorder="1" applyAlignment="1" applyProtection="1">
      <alignment horizontal="center" vertical="center"/>
      <protection locked="0"/>
    </xf>
    <xf numFmtId="178" fontId="0" fillId="0" borderId="0" xfId="0" applyNumberFormat="1"/>
    <xf numFmtId="0" fontId="67" fillId="0" borderId="8" xfId="0" applyFont="1" applyBorder="1" applyAlignment="1" applyProtection="1">
      <alignment horizontal="center" vertical="center"/>
    </xf>
    <xf numFmtId="0" fontId="14" fillId="0" borderId="3" xfId="0" applyFont="1" applyBorder="1" applyAlignment="1" applyProtection="1">
      <alignment vertical="center"/>
    </xf>
    <xf numFmtId="0" fontId="39" fillId="0" borderId="2" xfId="0" applyFont="1" applyBorder="1" applyAlignment="1" applyProtection="1">
      <alignment horizontal="center" vertical="center" wrapText="1"/>
    </xf>
    <xf numFmtId="0" fontId="39" fillId="0" borderId="5" xfId="0" applyFont="1" applyBorder="1" applyAlignment="1" applyProtection="1">
      <alignment horizontal="center" vertical="center" wrapText="1"/>
    </xf>
    <xf numFmtId="49" fontId="18" fillId="3" borderId="80" xfId="0" applyNumberFormat="1" applyFont="1" applyFill="1" applyBorder="1" applyAlignment="1" applyProtection="1">
      <alignment vertical="center"/>
      <protection locked="0"/>
    </xf>
    <xf numFmtId="0" fontId="14" fillId="0" borderId="2" xfId="0" applyFont="1" applyBorder="1" applyAlignment="1" applyProtection="1">
      <alignment horizontal="center" vertical="center"/>
    </xf>
    <xf numFmtId="0" fontId="17" fillId="0" borderId="4" xfId="0" applyFont="1" applyBorder="1" applyAlignment="1" applyProtection="1">
      <alignment vertical="center"/>
    </xf>
    <xf numFmtId="0" fontId="14" fillId="0" borderId="11" xfId="0" applyFont="1" applyBorder="1" applyAlignment="1" applyProtection="1">
      <alignment vertical="center"/>
    </xf>
    <xf numFmtId="0" fontId="50" fillId="0" borderId="7" xfId="0" applyFont="1" applyBorder="1" applyAlignment="1" applyProtection="1">
      <alignment vertical="center"/>
    </xf>
    <xf numFmtId="0" fontId="15" fillId="0" borderId="2" xfId="0" applyFont="1" applyFill="1" applyBorder="1" applyAlignment="1" applyProtection="1">
      <alignment vertical="center"/>
    </xf>
    <xf numFmtId="0" fontId="14" fillId="0" borderId="0" xfId="0" applyFont="1" applyFill="1" applyBorder="1" applyAlignment="1" applyProtection="1">
      <alignment vertical="center"/>
    </xf>
    <xf numFmtId="49" fontId="18" fillId="0" borderId="4" xfId="0" applyNumberFormat="1" applyFont="1" applyFill="1" applyBorder="1" applyAlignment="1" applyProtection="1">
      <alignment vertical="center"/>
      <protection locked="0"/>
    </xf>
    <xf numFmtId="172" fontId="17" fillId="1" borderId="81" xfId="0" applyNumberFormat="1" applyFont="1" applyFill="1" applyBorder="1" applyAlignment="1" applyProtection="1">
      <alignment horizontal="right" vertical="center"/>
    </xf>
    <xf numFmtId="0" fontId="18" fillId="0" borderId="6" xfId="0" applyFont="1" applyBorder="1" applyAlignment="1" applyProtection="1">
      <alignment horizontal="center" vertical="center"/>
    </xf>
    <xf numFmtId="49" fontId="18" fillId="0" borderId="31" xfId="0" applyNumberFormat="1" applyFont="1" applyBorder="1" applyAlignment="1" applyProtection="1">
      <alignment horizontal="right" vertical="center"/>
    </xf>
    <xf numFmtId="0" fontId="17" fillId="0" borderId="72" xfId="0" applyFont="1" applyFill="1" applyBorder="1" applyAlignment="1" applyProtection="1">
      <alignment vertical="center"/>
    </xf>
    <xf numFmtId="0" fontId="14" fillId="0" borderId="82" xfId="0" applyFont="1" applyBorder="1" applyAlignment="1">
      <alignment vertical="center"/>
    </xf>
    <xf numFmtId="0" fontId="14" fillId="0" borderId="56" xfId="0" applyFont="1" applyBorder="1" applyAlignment="1">
      <alignment vertical="center"/>
    </xf>
    <xf numFmtId="49" fontId="18" fillId="3" borderId="29" xfId="0" applyNumberFormat="1" applyFont="1" applyFill="1" applyBorder="1" applyAlignment="1" applyProtection="1">
      <alignment vertical="center"/>
      <protection locked="0"/>
    </xf>
    <xf numFmtId="0" fontId="17" fillId="0" borderId="0" xfId="0" applyFont="1" applyFill="1" applyBorder="1" applyAlignment="1" applyProtection="1">
      <alignment horizontal="right" vertical="center"/>
    </xf>
    <xf numFmtId="0" fontId="67" fillId="0" borderId="83" xfId="0" applyFont="1" applyBorder="1" applyAlignment="1" applyProtection="1">
      <alignment horizontal="center" vertical="center"/>
    </xf>
    <xf numFmtId="0" fontId="14" fillId="0" borderId="8" xfId="0" applyFont="1" applyBorder="1" applyAlignment="1" applyProtection="1">
      <alignment vertical="center"/>
    </xf>
    <xf numFmtId="0" fontId="14" fillId="0" borderId="10" xfId="0" applyFont="1" applyBorder="1" applyAlignment="1" applyProtection="1">
      <alignment vertical="center"/>
    </xf>
    <xf numFmtId="0" fontId="66" fillId="0" borderId="0" xfId="13" applyFont="1" applyFill="1" applyBorder="1" applyAlignment="1" applyProtection="1">
      <alignment vertical="center"/>
    </xf>
    <xf numFmtId="0" fontId="66" fillId="0" borderId="9" xfId="13" applyFont="1" applyFill="1" applyBorder="1" applyAlignment="1" applyProtection="1">
      <alignment vertical="center"/>
    </xf>
    <xf numFmtId="173" fontId="75" fillId="0" borderId="2" xfId="13" applyNumberFormat="1" applyFont="1" applyFill="1" applyBorder="1" applyAlignment="1" applyProtection="1">
      <alignment vertical="center"/>
    </xf>
    <xf numFmtId="0" fontId="16" fillId="0" borderId="0" xfId="0" applyFont="1" applyBorder="1" applyAlignment="1" applyProtection="1">
      <alignment horizontal="right" vertical="center"/>
    </xf>
    <xf numFmtId="0" fontId="66" fillId="0" borderId="4" xfId="13" applyFont="1" applyFill="1" applyBorder="1" applyAlignment="1" applyProtection="1">
      <alignment vertical="center"/>
    </xf>
    <xf numFmtId="0" fontId="14" fillId="0" borderId="9" xfId="0" applyFont="1" applyBorder="1" applyAlignment="1" applyProtection="1">
      <alignment vertical="center"/>
    </xf>
    <xf numFmtId="0" fontId="74" fillId="0" borderId="0" xfId="13" applyFont="1" applyFill="1" applyBorder="1" applyAlignment="1" applyProtection="1">
      <alignment horizontal="right" vertical="center"/>
    </xf>
    <xf numFmtId="0" fontId="69" fillId="0" borderId="52" xfId="0" applyFont="1" applyFill="1" applyBorder="1" applyAlignment="1" applyProtection="1">
      <alignment horizontal="center" vertical="center" wrapText="1"/>
    </xf>
    <xf numFmtId="0" fontId="69" fillId="0" borderId="9" xfId="13" applyFont="1" applyFill="1" applyBorder="1" applyAlignment="1" applyProtection="1">
      <alignment vertical="center"/>
    </xf>
    <xf numFmtId="0" fontId="16" fillId="0" borderId="9" xfId="0" applyFont="1" applyBorder="1" applyAlignment="1" applyProtection="1">
      <alignment horizontal="right" vertical="center"/>
    </xf>
    <xf numFmtId="0" fontId="66" fillId="0" borderId="72" xfId="13" applyFont="1" applyFill="1" applyBorder="1" applyAlignment="1" applyProtection="1">
      <alignment vertical="center"/>
    </xf>
    <xf numFmtId="0" fontId="6" fillId="0" borderId="22" xfId="0" applyFont="1" applyFill="1" applyBorder="1" applyAlignment="1" applyProtection="1">
      <alignment horizontal="center" vertical="center" wrapText="1"/>
    </xf>
    <xf numFmtId="0" fontId="68" fillId="0" borderId="17" xfId="0" applyFont="1" applyFill="1" applyBorder="1" applyAlignment="1" applyProtection="1">
      <alignment horizontal="center" vertical="center" wrapText="1"/>
    </xf>
    <xf numFmtId="0" fontId="68" fillId="0" borderId="29" xfId="0" applyFont="1" applyFill="1" applyBorder="1" applyAlignment="1" applyProtection="1">
      <alignment horizontal="center" vertical="center" wrapText="1"/>
    </xf>
    <xf numFmtId="49" fontId="5" fillId="0" borderId="22" xfId="0" applyNumberFormat="1" applyFont="1" applyFill="1" applyBorder="1" applyAlignment="1" applyProtection="1">
      <alignment horizontal="center" vertical="center"/>
    </xf>
    <xf numFmtId="0" fontId="78" fillId="0" borderId="0" xfId="0" applyFont="1" applyBorder="1" applyAlignment="1" applyProtection="1">
      <alignment horizontal="left" vertical="center"/>
    </xf>
    <xf numFmtId="0" fontId="52" fillId="0" borderId="45" xfId="0" applyFont="1" applyBorder="1" applyAlignment="1" applyProtection="1">
      <alignment horizontal="left" vertical="center"/>
    </xf>
    <xf numFmtId="0" fontId="79" fillId="0" borderId="0" xfId="0" applyFont="1" applyBorder="1" applyAlignment="1" applyProtection="1">
      <alignment horizontal="left" vertical="center"/>
    </xf>
    <xf numFmtId="0" fontId="17" fillId="0" borderId="84" xfId="0" applyFont="1" applyBorder="1" applyAlignment="1" applyProtection="1">
      <alignment horizontal="right" vertical="center"/>
    </xf>
    <xf numFmtId="0" fontId="17" fillId="0" borderId="85" xfId="0" applyFont="1" applyFill="1" applyBorder="1" applyAlignment="1" applyProtection="1">
      <alignment horizontal="right" vertical="center"/>
    </xf>
    <xf numFmtId="0" fontId="17" fillId="0" borderId="86" xfId="0" applyFont="1" applyFill="1" applyBorder="1" applyAlignment="1" applyProtection="1">
      <alignment horizontal="right" vertical="center"/>
    </xf>
    <xf numFmtId="0" fontId="17" fillId="0" borderId="87" xfId="0" applyFont="1" applyFill="1" applyBorder="1" applyAlignment="1" applyProtection="1">
      <alignment horizontal="right" vertical="center"/>
    </xf>
    <xf numFmtId="0" fontId="14" fillId="0" borderId="86" xfId="0" applyFont="1" applyBorder="1" applyAlignment="1">
      <alignment horizontal="right" vertical="center"/>
    </xf>
    <xf numFmtId="0" fontId="17" fillId="0" borderId="87" xfId="0" applyFont="1" applyBorder="1" applyAlignment="1" applyProtection="1">
      <alignment horizontal="right" vertical="center"/>
    </xf>
    <xf numFmtId="0" fontId="17" fillId="0" borderId="86" xfId="0" applyFont="1" applyBorder="1" applyAlignment="1" applyProtection="1">
      <alignment horizontal="right" vertical="center"/>
    </xf>
    <xf numFmtId="0" fontId="17" fillId="0" borderId="88" xfId="0" applyFont="1" applyBorder="1" applyAlignment="1" applyProtection="1">
      <alignment horizontal="right" vertical="center"/>
    </xf>
    <xf numFmtId="0" fontId="17" fillId="0" borderId="89" xfId="0" applyFont="1" applyFill="1" applyBorder="1" applyAlignment="1" applyProtection="1">
      <alignment horizontal="right" vertical="center"/>
    </xf>
    <xf numFmtId="0" fontId="17" fillId="0" borderId="90" xfId="0" applyFont="1" applyFill="1" applyBorder="1" applyAlignment="1" applyProtection="1">
      <alignment horizontal="right" vertical="center"/>
    </xf>
    <xf numFmtId="0" fontId="17" fillId="0" borderId="91" xfId="0" applyFont="1" applyFill="1" applyBorder="1" applyAlignment="1" applyProtection="1">
      <alignment horizontal="right" vertical="center"/>
    </xf>
    <xf numFmtId="0" fontId="17" fillId="0" borderId="92" xfId="0" applyFont="1" applyFill="1" applyBorder="1" applyAlignment="1" applyProtection="1">
      <alignment horizontal="right" vertical="center"/>
    </xf>
    <xf numFmtId="0" fontId="17" fillId="0" borderId="93" xfId="0" applyFont="1" applyFill="1" applyBorder="1" applyAlignment="1" applyProtection="1">
      <alignment horizontal="right" vertical="center"/>
    </xf>
    <xf numFmtId="0" fontId="26" fillId="3" borderId="80" xfId="0" applyFont="1" applyFill="1" applyBorder="1" applyAlignment="1" applyProtection="1">
      <alignment horizontal="center" vertical="center"/>
      <protection locked="0"/>
    </xf>
    <xf numFmtId="0" fontId="17" fillId="0" borderId="94" xfId="0" applyFont="1" applyFill="1" applyBorder="1" applyAlignment="1" applyProtection="1">
      <alignment horizontal="right" vertical="center"/>
    </xf>
    <xf numFmtId="0" fontId="17" fillId="0" borderId="94" xfId="0" applyFont="1" applyFill="1" applyBorder="1" applyAlignment="1" applyProtection="1">
      <alignment horizontal="right" vertical="center" wrapText="1"/>
    </xf>
    <xf numFmtId="0" fontId="17" fillId="0" borderId="94" xfId="0" applyFont="1" applyBorder="1" applyAlignment="1" applyProtection="1">
      <alignment horizontal="right" vertical="center"/>
    </xf>
    <xf numFmtId="0" fontId="17" fillId="0" borderId="95" xfId="0" applyFont="1" applyBorder="1" applyAlignment="1" applyProtection="1">
      <alignment horizontal="right" vertical="center"/>
    </xf>
    <xf numFmtId="0" fontId="17" fillId="0" borderId="96" xfId="0" applyFont="1" applyBorder="1" applyAlignment="1" applyProtection="1">
      <alignment horizontal="right" vertical="center"/>
    </xf>
    <xf numFmtId="0" fontId="17" fillId="0" borderId="97" xfId="0" applyFont="1" applyBorder="1" applyAlignment="1" applyProtection="1">
      <alignment horizontal="right" vertical="center"/>
    </xf>
    <xf numFmtId="0" fontId="17" fillId="0" borderId="98" xfId="0" applyFont="1" applyBorder="1" applyAlignment="1" applyProtection="1">
      <alignment horizontal="right" vertical="center"/>
    </xf>
    <xf numFmtId="0" fontId="17" fillId="0" borderId="99" xfId="0" applyFont="1" applyBorder="1" applyAlignment="1" applyProtection="1">
      <alignment horizontal="right" vertical="center"/>
    </xf>
    <xf numFmtId="0" fontId="14" fillId="0" borderId="100" xfId="0" applyFont="1" applyFill="1" applyBorder="1" applyAlignment="1" applyProtection="1">
      <alignment vertical="center"/>
    </xf>
    <xf numFmtId="0" fontId="17" fillId="0" borderId="86" xfId="0" applyFont="1" applyFill="1" applyBorder="1" applyAlignment="1" applyProtection="1">
      <alignment vertical="center"/>
    </xf>
    <xf numFmtId="0" fontId="14" fillId="0" borderId="86" xfId="0" applyFont="1" applyBorder="1" applyAlignment="1" applyProtection="1">
      <alignment vertical="center"/>
    </xf>
    <xf numFmtId="0" fontId="17" fillId="0" borderId="92" xfId="0" applyFont="1" applyBorder="1" applyAlignment="1" applyProtection="1">
      <alignment horizontal="left" vertical="center"/>
    </xf>
    <xf numFmtId="0" fontId="17" fillId="0" borderId="92" xfId="0" applyFont="1" applyBorder="1" applyAlignment="1" applyProtection="1">
      <alignment horizontal="right" vertical="center"/>
    </xf>
    <xf numFmtId="49" fontId="28" fillId="3" borderId="79" xfId="0" applyNumberFormat="1" applyFont="1" applyFill="1" applyBorder="1" applyAlignment="1" applyProtection="1">
      <alignment horizontal="center" vertical="center"/>
      <protection locked="0"/>
    </xf>
    <xf numFmtId="0" fontId="17" fillId="0" borderId="3" xfId="0" applyFont="1" applyBorder="1" applyAlignment="1">
      <alignment horizontal="right" vertical="center"/>
    </xf>
    <xf numFmtId="0" fontId="18" fillId="0" borderId="5" xfId="0" applyFont="1" applyBorder="1" applyAlignment="1" applyProtection="1">
      <alignment horizontal="right" vertical="center"/>
    </xf>
    <xf numFmtId="0" fontId="72" fillId="0" borderId="3" xfId="0" applyFont="1" applyBorder="1" applyAlignment="1" applyProtection="1">
      <alignment horizontal="center" vertical="center"/>
    </xf>
    <xf numFmtId="0" fontId="14" fillId="0" borderId="101" xfId="0" applyFont="1" applyBorder="1" applyAlignment="1">
      <alignment horizontal="right" vertical="center"/>
    </xf>
    <xf numFmtId="0" fontId="14" fillId="0" borderId="96" xfId="0" applyFont="1" applyBorder="1" applyAlignment="1">
      <alignment horizontal="right" vertical="center"/>
    </xf>
    <xf numFmtId="0" fontId="14" fillId="0" borderId="102" xfId="0" applyFont="1" applyBorder="1" applyAlignment="1">
      <alignment horizontal="right" vertical="center"/>
    </xf>
    <xf numFmtId="0" fontId="14" fillId="0" borderId="103" xfId="0" applyFont="1" applyBorder="1" applyAlignment="1">
      <alignment horizontal="right" vertical="center"/>
    </xf>
    <xf numFmtId="0" fontId="14" fillId="0" borderId="104" xfId="0" applyFont="1" applyBorder="1" applyAlignment="1">
      <alignment horizontal="right" vertical="center"/>
    </xf>
    <xf numFmtId="0" fontId="14" fillId="0" borderId="105" xfId="0" applyFont="1" applyBorder="1" applyAlignment="1">
      <alignment vertical="center"/>
    </xf>
    <xf numFmtId="0" fontId="14" fillId="0" borderId="96" xfId="0" applyFont="1" applyBorder="1" applyAlignment="1">
      <alignment vertical="center"/>
    </xf>
    <xf numFmtId="0" fontId="14" fillId="0" borderId="102" xfId="0" applyFont="1" applyBorder="1" applyAlignment="1">
      <alignment vertical="center"/>
    </xf>
    <xf numFmtId="0" fontId="51" fillId="0" borderId="42" xfId="0" applyFont="1" applyFill="1" applyBorder="1" applyAlignment="1" applyProtection="1">
      <alignment horizontal="left" vertical="center"/>
    </xf>
    <xf numFmtId="0" fontId="57" fillId="2" borderId="12" xfId="0" applyFont="1" applyFill="1" applyBorder="1" applyAlignment="1" applyProtection="1">
      <alignment horizontal="right" vertical="center"/>
    </xf>
    <xf numFmtId="1" fontId="81" fillId="4" borderId="17" xfId="0" applyNumberFormat="1" applyFont="1" applyFill="1" applyBorder="1" applyAlignment="1" applyProtection="1">
      <alignment horizontal="center" vertical="center"/>
      <protection locked="0"/>
    </xf>
    <xf numFmtId="0" fontId="28" fillId="0" borderId="100" xfId="0" applyFont="1" applyFill="1" applyBorder="1" applyAlignment="1" applyProtection="1">
      <alignment horizontal="right" vertical="center"/>
    </xf>
    <xf numFmtId="0" fontId="34" fillId="0" borderId="61" xfId="0" applyFont="1" applyFill="1" applyBorder="1" applyAlignment="1" applyProtection="1">
      <alignment horizontal="centerContinuous" vertical="center"/>
    </xf>
    <xf numFmtId="0" fontId="34" fillId="0" borderId="60" xfId="0" applyFont="1" applyBorder="1" applyAlignment="1">
      <alignment horizontal="centerContinuous" vertical="center"/>
    </xf>
    <xf numFmtId="49" fontId="18" fillId="3" borderId="63" xfId="0" applyNumberFormat="1" applyFont="1" applyFill="1" applyBorder="1" applyAlignment="1" applyProtection="1">
      <alignment horizontal="left" vertical="center"/>
      <protection locked="0"/>
    </xf>
    <xf numFmtId="49" fontId="18" fillId="3" borderId="29" xfId="0" applyNumberFormat="1" applyFont="1" applyFill="1" applyBorder="1" applyAlignment="1" applyProtection="1">
      <alignment horizontal="left" vertical="center"/>
      <protection locked="0"/>
    </xf>
    <xf numFmtId="0" fontId="17" fillId="0" borderId="48" xfId="0" applyFont="1" applyFill="1" applyBorder="1" applyAlignment="1" applyProtection="1">
      <alignment horizontal="right" vertical="center"/>
    </xf>
    <xf numFmtId="0" fontId="17" fillId="0" borderId="54" xfId="0" applyFont="1" applyBorder="1" applyAlignment="1">
      <alignment horizontal="right" vertical="center"/>
    </xf>
    <xf numFmtId="0" fontId="82" fillId="0" borderId="3" xfId="0" applyFont="1" applyBorder="1" applyAlignment="1" applyProtection="1">
      <alignment horizontal="left" vertical="center"/>
    </xf>
    <xf numFmtId="179" fontId="42" fillId="0" borderId="17" xfId="0" applyNumberFormat="1" applyFont="1" applyBorder="1" applyAlignment="1" applyProtection="1">
      <alignment horizontal="center" vertical="center"/>
    </xf>
    <xf numFmtId="0" fontId="18" fillId="0" borderId="5" xfId="0" applyFont="1" applyBorder="1" applyAlignment="1" applyProtection="1">
      <alignment vertical="center"/>
    </xf>
    <xf numFmtId="0" fontId="18" fillId="0" borderId="5" xfId="0" applyFont="1" applyBorder="1" applyAlignment="1" applyProtection="1">
      <alignment horizontal="left" vertical="center"/>
    </xf>
    <xf numFmtId="0" fontId="18" fillId="0" borderId="6" xfId="0" applyFont="1" applyBorder="1" applyAlignment="1" applyProtection="1">
      <alignment vertical="center"/>
    </xf>
    <xf numFmtId="177" fontId="42" fillId="0" borderId="17" xfId="0" applyNumberFormat="1" applyFont="1" applyBorder="1" applyAlignment="1" applyProtection="1">
      <alignment horizontal="left" vertical="center"/>
    </xf>
    <xf numFmtId="0" fontId="39" fillId="0" borderId="0" xfId="0" applyFont="1" applyBorder="1" applyAlignment="1" applyProtection="1">
      <alignment vertical="center"/>
    </xf>
    <xf numFmtId="0" fontId="16" fillId="0" borderId="2" xfId="0" applyFont="1" applyBorder="1" applyAlignment="1" applyProtection="1">
      <alignment horizontal="right" vertical="center"/>
    </xf>
    <xf numFmtId="0" fontId="42" fillId="0" borderId="0" xfId="0" applyFont="1" applyFill="1" applyBorder="1" applyAlignment="1" applyProtection="1">
      <alignment vertical="center"/>
    </xf>
    <xf numFmtId="176" fontId="42" fillId="0" borderId="79" xfId="0" applyNumberFormat="1" applyFont="1" applyBorder="1" applyAlignment="1" applyProtection="1">
      <alignment horizontal="left" vertical="center"/>
    </xf>
    <xf numFmtId="0" fontId="40" fillId="0" borderId="6" xfId="13" applyFont="1" applyFill="1" applyBorder="1" applyAlignment="1" applyProtection="1">
      <alignment horizontal="left" vertical="center"/>
    </xf>
    <xf numFmtId="49" fontId="42" fillId="0" borderId="79" xfId="0" applyNumberFormat="1" applyFont="1" applyBorder="1" applyAlignment="1" applyProtection="1">
      <alignment vertical="center"/>
    </xf>
    <xf numFmtId="0" fontId="17" fillId="0" borderId="3" xfId="0" applyFont="1" applyBorder="1" applyAlignment="1" applyProtection="1">
      <alignment vertical="center"/>
    </xf>
    <xf numFmtId="0" fontId="18" fillId="0" borderId="6" xfId="0" applyFont="1" applyFill="1" applyBorder="1" applyAlignment="1" applyProtection="1">
      <alignment horizontal="right" vertical="center"/>
    </xf>
    <xf numFmtId="49" fontId="42" fillId="0" borderId="106" xfId="0" applyNumberFormat="1" applyFont="1" applyFill="1" applyBorder="1" applyAlignment="1" applyProtection="1">
      <alignment vertical="center"/>
    </xf>
    <xf numFmtId="0" fontId="57" fillId="0" borderId="4" xfId="0" applyFont="1" applyBorder="1" applyAlignment="1" applyProtection="1">
      <alignment horizontal="right"/>
    </xf>
    <xf numFmtId="0" fontId="28" fillId="0" borderId="7" xfId="0" applyFont="1" applyFill="1" applyBorder="1" applyAlignment="1" applyProtection="1">
      <alignment horizontal="center" vertical="center"/>
    </xf>
    <xf numFmtId="9" fontId="83" fillId="0" borderId="107" xfId="0" applyNumberFormat="1" applyFont="1" applyFill="1" applyBorder="1" applyAlignment="1" applyProtection="1">
      <alignment horizontal="center" vertical="center"/>
    </xf>
    <xf numFmtId="49" fontId="42" fillId="0" borderId="63" xfId="0" applyNumberFormat="1" applyFont="1" applyBorder="1" applyAlignment="1" applyProtection="1">
      <alignment horizontal="left" vertical="center"/>
    </xf>
    <xf numFmtId="177" fontId="18" fillId="3" borderId="17" xfId="0" applyNumberFormat="1" applyFont="1" applyFill="1" applyBorder="1" applyAlignment="1" applyProtection="1">
      <alignment horizontal="left" vertical="center"/>
      <protection locked="0"/>
    </xf>
    <xf numFmtId="49" fontId="18" fillId="3" borderId="17" xfId="0" applyNumberFormat="1" applyFont="1" applyFill="1" applyBorder="1" applyAlignment="1" applyProtection="1">
      <alignment horizontal="left" vertical="center"/>
      <protection locked="0"/>
    </xf>
    <xf numFmtId="179" fontId="18" fillId="3" borderId="36" xfId="0" applyNumberFormat="1" applyFont="1" applyFill="1" applyBorder="1" applyAlignment="1" applyProtection="1">
      <alignment horizontal="left" vertical="center"/>
      <protection locked="0"/>
    </xf>
    <xf numFmtId="0" fontId="14" fillId="0" borderId="2" xfId="0" applyFont="1" applyBorder="1" applyAlignment="1" applyProtection="1">
      <alignment horizontal="right" vertical="center" wrapText="1"/>
    </xf>
    <xf numFmtId="0" fontId="7" fillId="5" borderId="108" xfId="0" applyFont="1" applyFill="1" applyBorder="1" applyAlignment="1" applyProtection="1">
      <alignment horizontal="center" vertical="top" wrapText="1"/>
    </xf>
    <xf numFmtId="0" fontId="7" fillId="6" borderId="108" xfId="0" applyFont="1" applyFill="1" applyBorder="1" applyAlignment="1" applyProtection="1">
      <alignment horizontal="center" vertical="top" wrapText="1"/>
    </xf>
    <xf numFmtId="49" fontId="17" fillId="0" borderId="4" xfId="0" applyNumberFormat="1" applyFont="1" applyFill="1" applyBorder="1" applyAlignment="1" applyProtection="1">
      <alignment vertical="center"/>
    </xf>
    <xf numFmtId="0" fontId="14" fillId="0" borderId="5" xfId="0" applyFont="1" applyBorder="1" applyProtection="1"/>
    <xf numFmtId="49" fontId="14" fillId="0" borderId="4" xfId="0" applyNumberFormat="1" applyFont="1" applyBorder="1" applyAlignment="1" applyProtection="1">
      <alignment vertical="center"/>
    </xf>
    <xf numFmtId="49" fontId="5" fillId="0" borderId="5" xfId="0" applyNumberFormat="1" applyFont="1" applyFill="1" applyBorder="1" applyAlignment="1" applyProtection="1">
      <alignment horizontal="center" vertical="center"/>
    </xf>
    <xf numFmtId="9" fontId="38" fillId="0" borderId="2" xfId="0" applyNumberFormat="1" applyFont="1" applyFill="1" applyBorder="1" applyAlignment="1" applyProtection="1">
      <alignment horizontal="left" vertical="center" wrapText="1"/>
    </xf>
    <xf numFmtId="0" fontId="76" fillId="7" borderId="11" xfId="0" applyFont="1" applyFill="1" applyBorder="1" applyAlignment="1" applyProtection="1">
      <alignment vertical="center"/>
    </xf>
    <xf numFmtId="0" fontId="14" fillId="7" borderId="7" xfId="0" applyFont="1" applyFill="1" applyBorder="1" applyAlignment="1" applyProtection="1">
      <alignment vertical="center"/>
    </xf>
    <xf numFmtId="0" fontId="14" fillId="7" borderId="109" xfId="0" applyFont="1" applyFill="1" applyBorder="1" applyAlignment="1" applyProtection="1">
      <alignment vertical="center"/>
    </xf>
    <xf numFmtId="0" fontId="14" fillId="7" borderId="110" xfId="0" applyFont="1" applyFill="1" applyBorder="1" applyAlignment="1" applyProtection="1">
      <alignment vertical="center"/>
    </xf>
    <xf numFmtId="0" fontId="14" fillId="0" borderId="101" xfId="0" applyFont="1" applyBorder="1" applyAlignment="1" applyProtection="1">
      <alignment horizontal="right" vertical="center"/>
    </xf>
    <xf numFmtId="49" fontId="18" fillId="8" borderId="111" xfId="0" applyNumberFormat="1" applyFont="1" applyFill="1" applyBorder="1" applyAlignment="1" applyProtection="1">
      <alignment horizontal="left" vertical="center"/>
    </xf>
    <xf numFmtId="0" fontId="14" fillId="0" borderId="82" xfId="0" applyFont="1" applyBorder="1" applyAlignment="1" applyProtection="1">
      <alignment vertical="center"/>
    </xf>
    <xf numFmtId="0" fontId="17" fillId="0" borderId="3" xfId="0" applyFont="1" applyBorder="1" applyAlignment="1" applyProtection="1">
      <alignment horizontal="right" vertical="center"/>
    </xf>
    <xf numFmtId="0" fontId="14" fillId="0" borderId="96" xfId="0" applyFont="1" applyBorder="1" applyAlignment="1" applyProtection="1">
      <alignment horizontal="right" vertical="center"/>
    </xf>
    <xf numFmtId="176" fontId="18" fillId="3" borderId="17" xfId="0" applyNumberFormat="1" applyFont="1" applyFill="1" applyBorder="1" applyAlignment="1" applyProtection="1">
      <alignment horizontal="left" vertical="center"/>
    </xf>
    <xf numFmtId="0" fontId="14" fillId="0" borderId="56" xfId="0" applyFont="1" applyBorder="1" applyAlignment="1" applyProtection="1">
      <alignment vertical="center"/>
    </xf>
    <xf numFmtId="49" fontId="18" fillId="3" borderId="17" xfId="0" applyNumberFormat="1" applyFont="1" applyFill="1" applyBorder="1" applyAlignment="1" applyProtection="1">
      <alignment vertical="center"/>
    </xf>
    <xf numFmtId="0" fontId="14" fillId="0" borderId="86" xfId="0" applyFont="1" applyBorder="1" applyAlignment="1" applyProtection="1">
      <alignment horizontal="right" vertical="center"/>
    </xf>
    <xf numFmtId="0" fontId="14" fillId="0" borderId="87" xfId="0" applyFont="1" applyBorder="1" applyAlignment="1" applyProtection="1">
      <alignment horizontal="right" vertical="center"/>
    </xf>
    <xf numFmtId="177" fontId="18" fillId="3" borderId="17" xfId="0" applyNumberFormat="1" applyFont="1" applyFill="1" applyBorder="1" applyAlignment="1" applyProtection="1">
      <alignment horizontal="left" vertical="center"/>
    </xf>
    <xf numFmtId="49" fontId="18" fillId="3" borderId="17" xfId="0" applyNumberFormat="1" applyFont="1" applyFill="1" applyBorder="1" applyAlignment="1" applyProtection="1">
      <alignment horizontal="left" vertical="center"/>
    </xf>
    <xf numFmtId="0" fontId="17" fillId="0" borderId="54" xfId="0" applyFont="1" applyBorder="1" applyAlignment="1" applyProtection="1">
      <alignment horizontal="right" vertical="center"/>
    </xf>
    <xf numFmtId="0" fontId="14" fillId="0" borderId="102" xfId="0" applyFont="1" applyBorder="1" applyAlignment="1" applyProtection="1">
      <alignment horizontal="right" vertical="center"/>
    </xf>
    <xf numFmtId="0" fontId="14" fillId="0" borderId="103" xfId="0" applyFont="1" applyBorder="1" applyAlignment="1" applyProtection="1">
      <alignment horizontal="right" vertical="center"/>
    </xf>
    <xf numFmtId="49" fontId="18" fillId="3" borderId="63" xfId="0" applyNumberFormat="1" applyFont="1" applyFill="1" applyBorder="1" applyAlignment="1" applyProtection="1">
      <alignment horizontal="left" vertical="center"/>
    </xf>
    <xf numFmtId="49" fontId="18" fillId="3" borderId="29" xfId="0" applyNumberFormat="1" applyFont="1" applyFill="1" applyBorder="1" applyAlignment="1" applyProtection="1">
      <alignment horizontal="left" vertical="center"/>
    </xf>
    <xf numFmtId="49" fontId="18" fillId="3" borderId="42" xfId="0" applyNumberFormat="1" applyFont="1" applyFill="1" applyBorder="1" applyAlignment="1" applyProtection="1">
      <alignment vertical="center"/>
    </xf>
    <xf numFmtId="0" fontId="17" fillId="0" borderId="80" xfId="0" applyFont="1" applyBorder="1" applyAlignment="1" applyProtection="1">
      <alignment horizontal="right" vertical="center"/>
    </xf>
    <xf numFmtId="49" fontId="18" fillId="3" borderId="80" xfId="0" applyNumberFormat="1" applyFont="1" applyFill="1" applyBorder="1" applyAlignment="1" applyProtection="1">
      <alignment vertical="center"/>
    </xf>
    <xf numFmtId="49" fontId="18" fillId="3" borderId="29" xfId="0" applyNumberFormat="1" applyFont="1" applyFill="1" applyBorder="1" applyAlignment="1" applyProtection="1">
      <alignment vertical="center"/>
    </xf>
    <xf numFmtId="49" fontId="18" fillId="0" borderId="0" xfId="0" applyNumberFormat="1" applyFont="1" applyFill="1" applyBorder="1" applyAlignment="1" applyProtection="1">
      <alignment vertical="center"/>
    </xf>
    <xf numFmtId="49" fontId="18" fillId="0" borderId="4" xfId="0" applyNumberFormat="1" applyFont="1" applyFill="1" applyBorder="1" applyAlignment="1" applyProtection="1">
      <alignment vertical="center"/>
    </xf>
    <xf numFmtId="49" fontId="18" fillId="3" borderId="36" xfId="0" applyNumberFormat="1" applyFont="1" applyFill="1" applyBorder="1" applyAlignment="1" applyProtection="1">
      <alignment horizontal="left" vertical="center"/>
    </xf>
    <xf numFmtId="179" fontId="18" fillId="3" borderId="17" xfId="0" applyNumberFormat="1" applyFont="1" applyFill="1" applyBorder="1" applyAlignment="1" applyProtection="1">
      <alignment horizontal="left" vertical="center"/>
    </xf>
    <xf numFmtId="0" fontId="14" fillId="0" borderId="104" xfId="0" applyFont="1" applyBorder="1" applyAlignment="1" applyProtection="1">
      <alignment horizontal="right" vertical="center"/>
    </xf>
    <xf numFmtId="0" fontId="14" fillId="0" borderId="105" xfId="0" applyFont="1" applyBorder="1" applyAlignment="1" applyProtection="1">
      <alignment vertical="center"/>
    </xf>
    <xf numFmtId="1" fontId="81" fillId="4" borderId="17" xfId="0" applyNumberFormat="1" applyFont="1" applyFill="1" applyBorder="1" applyAlignment="1" applyProtection="1">
      <alignment horizontal="center" vertical="center"/>
    </xf>
    <xf numFmtId="0" fontId="14" fillId="0" borderId="96" xfId="0" applyFont="1" applyBorder="1" applyAlignment="1" applyProtection="1">
      <alignment vertical="center"/>
    </xf>
    <xf numFmtId="179" fontId="18" fillId="3" borderId="36" xfId="0" applyNumberFormat="1" applyFont="1" applyFill="1" applyBorder="1" applyAlignment="1" applyProtection="1">
      <alignment horizontal="left" vertical="center"/>
    </xf>
    <xf numFmtId="49" fontId="18" fillId="3" borderId="31" xfId="0" applyNumberFormat="1" applyFont="1" applyFill="1" applyBorder="1" applyAlignment="1" applyProtection="1">
      <alignment horizontal="left" vertical="center"/>
    </xf>
    <xf numFmtId="0" fontId="14" fillId="0" borderId="102" xfId="0" applyFont="1" applyBorder="1" applyAlignment="1" applyProtection="1">
      <alignment vertical="center"/>
    </xf>
    <xf numFmtId="49" fontId="28" fillId="3" borderId="79" xfId="0" applyNumberFormat="1" applyFont="1" applyFill="1" applyBorder="1" applyAlignment="1" applyProtection="1">
      <alignment horizontal="center" vertical="center"/>
    </xf>
    <xf numFmtId="0" fontId="34" fillId="0" borderId="60" xfId="0" applyFont="1" applyBorder="1" applyAlignment="1" applyProtection="1">
      <alignment horizontal="centerContinuous" vertical="center"/>
    </xf>
    <xf numFmtId="0" fontId="26" fillId="0" borderId="82" xfId="0" applyNumberFormat="1" applyFont="1" applyFill="1" applyBorder="1" applyAlignment="1" applyProtection="1">
      <alignment horizontal="center" vertical="center"/>
    </xf>
    <xf numFmtId="1" fontId="78" fillId="0" borderId="54" xfId="0" applyNumberFormat="1" applyFont="1" applyFill="1" applyBorder="1" applyAlignment="1" applyProtection="1">
      <alignment horizontal="center" vertical="center"/>
    </xf>
    <xf numFmtId="1" fontId="26" fillId="0" borderId="54" xfId="0" applyNumberFormat="1" applyFont="1" applyFill="1" applyBorder="1" applyAlignment="1" applyProtection="1">
      <alignment horizontal="center" vertical="center"/>
    </xf>
    <xf numFmtId="172" fontId="21" fillId="0" borderId="112" xfId="0" applyNumberFormat="1" applyFont="1" applyFill="1" applyBorder="1" applyAlignment="1">
      <alignment horizontal="right" vertical="center"/>
    </xf>
    <xf numFmtId="6" fontId="21" fillId="0" borderId="113" xfId="0" applyNumberFormat="1" applyFont="1" applyFill="1" applyBorder="1" applyAlignment="1">
      <alignment horizontal="right"/>
    </xf>
    <xf numFmtId="172" fontId="21" fillId="0" borderId="113" xfId="0" applyNumberFormat="1" applyFont="1" applyBorder="1" applyAlignment="1">
      <alignment horizontal="right"/>
    </xf>
    <xf numFmtId="10" fontId="21" fillId="0" borderId="114" xfId="0" applyNumberFormat="1" applyFont="1" applyBorder="1" applyAlignment="1">
      <alignment horizontal="center"/>
    </xf>
    <xf numFmtId="172" fontId="21" fillId="0" borderId="115" xfId="0" applyNumberFormat="1" applyFont="1" applyFill="1" applyBorder="1" applyAlignment="1">
      <alignment horizontal="right"/>
    </xf>
    <xf numFmtId="172" fontId="21" fillId="0" borderId="17" xfId="0" applyNumberFormat="1" applyFont="1" applyBorder="1" applyAlignment="1">
      <alignment horizontal="right"/>
    </xf>
    <xf numFmtId="10" fontId="21" fillId="0" borderId="116" xfId="16" applyNumberFormat="1" applyFont="1" applyFill="1" applyBorder="1" applyAlignment="1">
      <alignment horizontal="center"/>
    </xf>
    <xf numFmtId="172" fontId="21" fillId="0" borderId="115" xfId="0" applyNumberFormat="1" applyFont="1" applyBorder="1" applyAlignment="1">
      <alignment horizontal="right"/>
    </xf>
    <xf numFmtId="10" fontId="21" fillId="0" borderId="116" xfId="16" applyNumberFormat="1" applyFont="1" applyBorder="1" applyAlignment="1">
      <alignment horizontal="center"/>
    </xf>
    <xf numFmtId="6" fontId="21" fillId="0" borderId="17" xfId="0" applyNumberFormat="1" applyFont="1" applyFill="1" applyBorder="1" applyAlignment="1">
      <alignment horizontal="right"/>
    </xf>
    <xf numFmtId="172" fontId="21" fillId="0" borderId="117" xfId="0" applyNumberFormat="1" applyFont="1" applyBorder="1" applyAlignment="1">
      <alignment horizontal="right"/>
    </xf>
    <xf numFmtId="172" fontId="21" fillId="0" borderId="118" xfId="0" applyNumberFormat="1" applyFont="1" applyBorder="1" applyAlignment="1">
      <alignment horizontal="right"/>
    </xf>
    <xf numFmtId="6" fontId="21" fillId="0" borderId="118" xfId="0" applyNumberFormat="1" applyFont="1" applyFill="1" applyBorder="1" applyAlignment="1">
      <alignment horizontal="right"/>
    </xf>
    <xf numFmtId="10" fontId="21" fillId="0" borderId="119" xfId="16" applyNumberFormat="1" applyFont="1" applyBorder="1" applyAlignment="1">
      <alignment horizontal="center"/>
    </xf>
    <xf numFmtId="0" fontId="26" fillId="0" borderId="17" xfId="0" applyFont="1" applyFill="1" applyBorder="1" applyAlignment="1" applyProtection="1">
      <alignment horizontal="center" vertical="center"/>
    </xf>
    <xf numFmtId="0" fontId="85" fillId="0" borderId="82"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right" vertical="center"/>
    </xf>
    <xf numFmtId="49" fontId="17" fillId="0" borderId="80" xfId="0" applyNumberFormat="1" applyFont="1" applyBorder="1" applyAlignment="1" applyProtection="1">
      <alignment horizontal="right" vertical="center"/>
    </xf>
    <xf numFmtId="49" fontId="17" fillId="0" borderId="80" xfId="0" applyNumberFormat="1" applyFont="1" applyBorder="1" applyAlignment="1">
      <alignment horizontal="right" vertical="center"/>
    </xf>
    <xf numFmtId="173" fontId="73" fillId="3" borderId="2" xfId="13" applyNumberFormat="1" applyFont="1" applyFill="1" applyBorder="1" applyAlignment="1" applyProtection="1">
      <alignment vertical="center"/>
      <protection locked="0"/>
    </xf>
    <xf numFmtId="173" fontId="73" fillId="3" borderId="0" xfId="13" applyNumberFormat="1" applyFont="1" applyFill="1" applyBorder="1" applyAlignment="1" applyProtection="1">
      <alignment vertical="center"/>
      <protection locked="0"/>
    </xf>
    <xf numFmtId="0" fontId="66" fillId="3" borderId="0" xfId="13" applyFont="1" applyFill="1" applyBorder="1" applyAlignment="1" applyProtection="1">
      <alignment vertical="center"/>
      <protection locked="0"/>
    </xf>
    <xf numFmtId="0" fontId="74" fillId="3" borderId="0" xfId="13" applyFont="1" applyFill="1" applyBorder="1" applyAlignment="1" applyProtection="1">
      <alignment vertical="center"/>
      <protection locked="0"/>
    </xf>
    <xf numFmtId="173" fontId="66" fillId="3" borderId="0" xfId="13" applyNumberFormat="1" applyFont="1" applyFill="1" applyBorder="1" applyAlignment="1" applyProtection="1">
      <alignment vertical="center"/>
      <protection locked="0"/>
    </xf>
    <xf numFmtId="0" fontId="28" fillId="3" borderId="0" xfId="0" applyFont="1" applyFill="1" applyBorder="1" applyAlignment="1" applyProtection="1">
      <alignment horizontal="right" vertical="center"/>
      <protection locked="0"/>
    </xf>
    <xf numFmtId="0" fontId="16" fillId="3" borderId="0"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170" fontId="37" fillId="3" borderId="4" xfId="0" applyNumberFormat="1" applyFont="1" applyFill="1" applyBorder="1" applyAlignment="1" applyProtection="1">
      <alignment vertical="center"/>
      <protection locked="0"/>
    </xf>
    <xf numFmtId="173" fontId="37" fillId="3" borderId="2" xfId="13" applyNumberFormat="1" applyFont="1" applyFill="1" applyBorder="1" applyAlignment="1" applyProtection="1">
      <alignment horizontal="left" vertical="center"/>
      <protection locked="0"/>
    </xf>
    <xf numFmtId="173" fontId="73" fillId="3" borderId="0" xfId="13" applyNumberFormat="1" applyFont="1" applyFill="1" applyBorder="1" applyAlignment="1" applyProtection="1">
      <alignment horizontal="left" vertical="center"/>
      <protection locked="0"/>
    </xf>
    <xf numFmtId="173" fontId="73" fillId="3" borderId="2" xfId="13" applyNumberFormat="1" applyFont="1" applyFill="1" applyBorder="1" applyAlignment="1" applyProtection="1">
      <alignment horizontal="left" vertical="center"/>
      <protection locked="0"/>
    </xf>
    <xf numFmtId="0" fontId="57" fillId="3" borderId="2" xfId="13" applyFont="1" applyFill="1" applyBorder="1" applyAlignment="1" applyProtection="1">
      <alignment vertical="center"/>
      <protection locked="0"/>
    </xf>
    <xf numFmtId="173" fontId="75" fillId="3" borderId="0" xfId="13" applyNumberFormat="1" applyFont="1" applyFill="1" applyBorder="1" applyAlignment="1" applyProtection="1">
      <alignment horizontal="right" vertical="center"/>
      <protection locked="0"/>
    </xf>
    <xf numFmtId="9" fontId="66" fillId="3" borderId="9" xfId="13" applyNumberFormat="1" applyFont="1" applyFill="1" applyBorder="1" applyAlignment="1" applyProtection="1">
      <alignment vertical="center"/>
      <protection locked="0"/>
    </xf>
    <xf numFmtId="0" fontId="66" fillId="3" borderId="9" xfId="13" applyFont="1" applyFill="1" applyBorder="1" applyAlignment="1" applyProtection="1">
      <alignment vertical="center"/>
      <protection locked="0"/>
    </xf>
    <xf numFmtId="0" fontId="14" fillId="3" borderId="0" xfId="0" applyFont="1" applyFill="1" applyBorder="1" applyAlignment="1" applyProtection="1">
      <alignment vertical="center"/>
      <protection locked="0"/>
    </xf>
    <xf numFmtId="39" fontId="66" fillId="3" borderId="0" xfId="13" applyNumberFormat="1" applyFont="1" applyFill="1" applyBorder="1" applyAlignment="1" applyProtection="1">
      <alignment vertical="center"/>
      <protection locked="0"/>
    </xf>
    <xf numFmtId="39" fontId="66" fillId="3" borderId="9" xfId="13" applyNumberFormat="1" applyFont="1" applyFill="1" applyBorder="1" applyAlignment="1" applyProtection="1">
      <alignment vertical="center"/>
      <protection locked="0"/>
    </xf>
    <xf numFmtId="173" fontId="73" fillId="3" borderId="5" xfId="13" applyNumberFormat="1" applyFont="1" applyFill="1" applyBorder="1" applyAlignment="1" applyProtection="1">
      <alignment vertical="center"/>
      <protection locked="0"/>
    </xf>
    <xf numFmtId="173" fontId="6" fillId="3" borderId="6" xfId="13" applyNumberFormat="1" applyFont="1" applyFill="1" applyBorder="1" applyAlignment="1" applyProtection="1">
      <alignment vertical="center"/>
      <protection locked="0"/>
    </xf>
    <xf numFmtId="0" fontId="5" fillId="3" borderId="6" xfId="13" applyFont="1" applyFill="1" applyBorder="1" applyAlignment="1" applyProtection="1">
      <alignment vertical="center"/>
      <protection locked="0"/>
    </xf>
    <xf numFmtId="173" fontId="5" fillId="3" borderId="6" xfId="13" applyNumberFormat="1" applyFont="1" applyFill="1" applyBorder="1" applyAlignment="1" applyProtection="1">
      <alignment vertical="center"/>
      <protection locked="0"/>
    </xf>
    <xf numFmtId="0" fontId="28" fillId="3" borderId="6" xfId="0" applyFont="1" applyFill="1" applyBorder="1" applyAlignment="1" applyProtection="1">
      <alignment horizontal="right" vertical="center"/>
      <protection locked="0"/>
    </xf>
    <xf numFmtId="0" fontId="16" fillId="3" borderId="6" xfId="0" applyFont="1" applyFill="1" applyBorder="1" applyAlignment="1" applyProtection="1">
      <alignment vertical="center"/>
      <protection locked="0"/>
    </xf>
    <xf numFmtId="0" fontId="5" fillId="3" borderId="6" xfId="0" applyFont="1" applyFill="1" applyBorder="1" applyAlignment="1" applyProtection="1">
      <alignment vertical="center"/>
      <protection locked="0"/>
    </xf>
    <xf numFmtId="170" fontId="37" fillId="3" borderId="12" xfId="0" applyNumberFormat="1" applyFont="1" applyFill="1" applyBorder="1" applyAlignment="1" applyProtection="1">
      <alignment vertical="center"/>
      <protection locked="0"/>
    </xf>
    <xf numFmtId="173" fontId="75" fillId="3" borderId="2" xfId="13" applyNumberFormat="1" applyFont="1" applyFill="1" applyBorder="1" applyAlignment="1" applyProtection="1">
      <alignment vertical="center"/>
      <protection locked="0"/>
    </xf>
    <xf numFmtId="0" fontId="49" fillId="3" borderId="0" xfId="0" applyFont="1" applyFill="1" applyBorder="1" applyAlignment="1" applyProtection="1">
      <alignment vertical="center"/>
      <protection locked="0"/>
    </xf>
    <xf numFmtId="173" fontId="66" fillId="3" borderId="4" xfId="13" applyNumberFormat="1" applyFont="1" applyFill="1" applyBorder="1" applyAlignment="1" applyProtection="1">
      <alignment vertical="center"/>
      <protection locked="0"/>
    </xf>
    <xf numFmtId="173" fontId="6" fillId="3" borderId="2" xfId="13" applyNumberFormat="1" applyFont="1" applyFill="1" applyBorder="1" applyAlignment="1" applyProtection="1">
      <alignment horizontal="right" vertical="center"/>
      <protection locked="0"/>
    </xf>
    <xf numFmtId="170" fontId="66" fillId="3" borderId="4" xfId="13" applyNumberFormat="1" applyFont="1" applyFill="1" applyBorder="1" applyAlignment="1" applyProtection="1">
      <alignment vertical="center"/>
      <protection locked="0"/>
    </xf>
    <xf numFmtId="0" fontId="16" fillId="3" borderId="0" xfId="0" applyFont="1" applyFill="1" applyBorder="1" applyAlignment="1" applyProtection="1">
      <alignment horizontal="center" vertical="center"/>
      <protection locked="0"/>
    </xf>
    <xf numFmtId="0" fontId="16" fillId="3" borderId="0" xfId="0" applyFont="1" applyFill="1" applyBorder="1" applyAlignment="1" applyProtection="1">
      <alignment horizontal="right" vertical="center"/>
      <protection locked="0"/>
    </xf>
    <xf numFmtId="0" fontId="49" fillId="3" borderId="0" xfId="0" applyFont="1" applyFill="1" applyBorder="1" applyAlignment="1" applyProtection="1">
      <alignment horizontal="center" vertical="center"/>
      <protection locked="0"/>
    </xf>
    <xf numFmtId="0" fontId="66" fillId="3" borderId="4" xfId="13" applyFont="1" applyFill="1" applyBorder="1" applyAlignment="1" applyProtection="1">
      <alignment vertical="center"/>
      <protection locked="0"/>
    </xf>
    <xf numFmtId="0" fontId="14" fillId="3" borderId="9" xfId="0" applyFont="1" applyFill="1" applyBorder="1" applyAlignment="1" applyProtection="1">
      <alignment vertical="center"/>
      <protection locked="0"/>
    </xf>
    <xf numFmtId="0" fontId="37" fillId="3" borderId="0" xfId="0" applyFont="1" applyFill="1" applyBorder="1" applyAlignment="1" applyProtection="1">
      <alignment vertical="center"/>
      <protection locked="0"/>
    </xf>
    <xf numFmtId="0" fontId="37" fillId="3" borderId="9" xfId="0" applyFont="1" applyFill="1" applyBorder="1" applyAlignment="1" applyProtection="1">
      <alignment horizontal="right" vertical="center"/>
      <protection locked="0"/>
    </xf>
    <xf numFmtId="39" fontId="66" fillId="3" borderId="4" xfId="13" applyNumberFormat="1" applyFont="1" applyFill="1" applyBorder="1" applyAlignment="1" applyProtection="1">
      <alignment vertical="center"/>
      <protection locked="0"/>
    </xf>
    <xf numFmtId="173" fontId="75" fillId="3" borderId="2" xfId="13" applyNumberFormat="1" applyFont="1" applyFill="1" applyBorder="1" applyAlignment="1" applyProtection="1">
      <alignment horizontal="left" vertical="center"/>
      <protection locked="0"/>
    </xf>
    <xf numFmtId="173" fontId="75" fillId="3" borderId="0" xfId="13" applyNumberFormat="1" applyFont="1" applyFill="1" applyBorder="1" applyAlignment="1" applyProtection="1">
      <alignment horizontal="left" vertical="center"/>
      <protection locked="0"/>
    </xf>
    <xf numFmtId="9" fontId="66" fillId="3" borderId="0" xfId="13" applyNumberFormat="1" applyFont="1" applyFill="1" applyBorder="1" applyAlignment="1" applyProtection="1">
      <alignment vertical="center"/>
      <protection locked="0"/>
    </xf>
    <xf numFmtId="0" fontId="49" fillId="3" borderId="0" xfId="0" applyFont="1" applyFill="1" applyBorder="1" applyAlignment="1" applyProtection="1">
      <alignment horizontal="right" vertical="center"/>
      <protection locked="0"/>
    </xf>
    <xf numFmtId="0" fontId="74" fillId="3" borderId="5" xfId="13" applyFont="1" applyFill="1" applyBorder="1" applyAlignment="1" applyProtection="1">
      <alignment horizontal="right" vertical="center"/>
      <protection locked="0"/>
    </xf>
    <xf numFmtId="0" fontId="75" fillId="3" borderId="6" xfId="13" applyFont="1" applyFill="1" applyBorder="1" applyAlignment="1" applyProtection="1">
      <alignment horizontal="right" vertical="center"/>
      <protection locked="0"/>
    </xf>
    <xf numFmtId="0" fontId="66" fillId="3" borderId="6" xfId="13" applyFont="1" applyFill="1" applyBorder="1" applyAlignment="1" applyProtection="1">
      <alignment vertical="center"/>
      <protection locked="0"/>
    </xf>
    <xf numFmtId="0" fontId="57" fillId="3" borderId="6" xfId="0" applyFont="1" applyFill="1" applyBorder="1" applyAlignment="1" applyProtection="1">
      <alignment vertical="center"/>
      <protection locked="0"/>
    </xf>
    <xf numFmtId="0" fontId="66" fillId="3" borderId="6" xfId="0" applyFont="1" applyFill="1" applyBorder="1" applyAlignment="1" applyProtection="1">
      <alignment vertical="center"/>
      <protection locked="0"/>
    </xf>
    <xf numFmtId="0" fontId="49" fillId="3" borderId="6" xfId="0" applyFont="1" applyFill="1" applyBorder="1" applyAlignment="1" applyProtection="1">
      <alignment horizontal="right" vertical="center"/>
      <protection locked="0"/>
    </xf>
    <xf numFmtId="0" fontId="49" fillId="3" borderId="6" xfId="0" applyFont="1" applyFill="1" applyBorder="1" applyAlignment="1" applyProtection="1">
      <alignment vertical="center"/>
      <protection locked="0"/>
    </xf>
    <xf numFmtId="0" fontId="66" fillId="3" borderId="12" xfId="13" applyFont="1" applyFill="1" applyBorder="1" applyAlignment="1" applyProtection="1">
      <alignment vertical="center"/>
      <protection locked="0"/>
    </xf>
    <xf numFmtId="4" fontId="0" fillId="0" borderId="0" xfId="0" applyNumberFormat="1"/>
    <xf numFmtId="164" fontId="5" fillId="0" borderId="0" xfId="0" applyNumberFormat="1" applyFont="1" applyFill="1" applyBorder="1" applyAlignment="1" applyProtection="1">
      <alignment horizontal="right" vertical="center"/>
    </xf>
    <xf numFmtId="170" fontId="14" fillId="0" borderId="0" xfId="0" applyNumberFormat="1" applyFont="1" applyAlignment="1" applyProtection="1">
      <alignment vertical="center"/>
    </xf>
    <xf numFmtId="1" fontId="0" fillId="0" borderId="0" xfId="0" applyNumberFormat="1"/>
    <xf numFmtId="0" fontId="7" fillId="0" borderId="19" xfId="0" applyFont="1" applyBorder="1" applyAlignment="1" applyProtection="1">
      <alignment horizontal="center" wrapText="1"/>
    </xf>
    <xf numFmtId="0" fontId="7" fillId="0" borderId="108" xfId="0" applyFont="1" applyBorder="1" applyAlignment="1" applyProtection="1">
      <alignment horizontal="center" wrapText="1"/>
    </xf>
    <xf numFmtId="170" fontId="21" fillId="3" borderId="31" xfId="1" applyNumberFormat="1" applyFont="1" applyFill="1" applyBorder="1" applyAlignment="1" applyProtection="1">
      <alignment vertical="center"/>
      <protection locked="0"/>
    </xf>
    <xf numFmtId="170" fontId="27" fillId="3" borderId="120" xfId="1" applyNumberFormat="1" applyFont="1" applyFill="1" applyBorder="1" applyAlignment="1">
      <alignment vertical="center"/>
    </xf>
    <xf numFmtId="173" fontId="6" fillId="3" borderId="2" xfId="13" applyNumberFormat="1" applyFont="1" applyFill="1" applyBorder="1" applyAlignment="1" applyProtection="1">
      <alignment horizontal="left" vertical="center"/>
      <protection locked="0"/>
    </xf>
    <xf numFmtId="0" fontId="6" fillId="3" borderId="5" xfId="13" applyFont="1" applyFill="1" applyBorder="1" applyAlignment="1" applyProtection="1">
      <alignment horizontal="center" vertical="center"/>
      <protection locked="0"/>
    </xf>
    <xf numFmtId="0" fontId="73" fillId="3" borderId="9" xfId="13" applyFont="1" applyFill="1" applyBorder="1" applyAlignment="1" applyProtection="1">
      <alignment horizontal="right" vertical="center"/>
      <protection locked="0"/>
    </xf>
    <xf numFmtId="0" fontId="49" fillId="3" borderId="9" xfId="0" applyFont="1" applyFill="1" applyBorder="1" applyAlignment="1" applyProtection="1">
      <alignment vertical="center"/>
      <protection locked="0"/>
    </xf>
    <xf numFmtId="173" fontId="75" fillId="3" borderId="52" xfId="13" applyNumberFormat="1" applyFont="1" applyFill="1" applyBorder="1" applyAlignment="1" applyProtection="1">
      <alignment horizontal="left" vertical="center"/>
      <protection locked="0"/>
    </xf>
    <xf numFmtId="0" fontId="49" fillId="3" borderId="9" xfId="0" applyFont="1" applyFill="1" applyBorder="1" applyAlignment="1" applyProtection="1">
      <alignment horizontal="right" vertical="center"/>
      <protection locked="0"/>
    </xf>
    <xf numFmtId="39" fontId="66" fillId="3" borderId="72" xfId="13" applyNumberFormat="1" applyFont="1" applyFill="1" applyBorder="1" applyAlignment="1" applyProtection="1">
      <alignment vertical="center"/>
      <protection locked="0"/>
    </xf>
    <xf numFmtId="173" fontId="75" fillId="3" borderId="2" xfId="13" applyNumberFormat="1" applyFont="1" applyFill="1" applyBorder="1" applyAlignment="1" applyProtection="1">
      <alignment horizontal="center" vertical="center"/>
      <protection locked="0"/>
    </xf>
    <xf numFmtId="0" fontId="16" fillId="3" borderId="9" xfId="0" applyFont="1" applyFill="1" applyBorder="1" applyAlignment="1" applyProtection="1">
      <alignment vertical="center"/>
      <protection locked="0"/>
    </xf>
    <xf numFmtId="0" fontId="6" fillId="3" borderId="0" xfId="13" applyFont="1" applyFill="1" applyBorder="1" applyAlignment="1" applyProtection="1">
      <alignment vertical="center"/>
      <protection locked="0"/>
    </xf>
    <xf numFmtId="172" fontId="7" fillId="0" borderId="60" xfId="0" applyNumberFormat="1" applyFont="1" applyFill="1" applyBorder="1" applyAlignment="1" applyProtection="1">
      <alignment horizontal="right" vertical="center"/>
    </xf>
    <xf numFmtId="172" fontId="35" fillId="0" borderId="60" xfId="0" applyNumberFormat="1" applyFont="1" applyFill="1" applyBorder="1" applyAlignment="1" applyProtection="1">
      <alignment horizontal="right" vertical="center"/>
    </xf>
    <xf numFmtId="172" fontId="7" fillId="0" borderId="121" xfId="0" applyNumberFormat="1" applyFont="1" applyFill="1" applyBorder="1" applyAlignment="1" applyProtection="1">
      <alignment horizontal="right" vertical="center"/>
    </xf>
    <xf numFmtId="0" fontId="7" fillId="0" borderId="122" xfId="0" applyFont="1" applyBorder="1" applyAlignment="1">
      <alignment horizontal="right" vertical="center"/>
    </xf>
    <xf numFmtId="0" fontId="24" fillId="0" borderId="76" xfId="0" applyFont="1" applyBorder="1" applyAlignment="1">
      <alignment horizontal="right" vertical="center"/>
    </xf>
    <xf numFmtId="0" fontId="7" fillId="0" borderId="75" xfId="0" applyFont="1" applyBorder="1" applyAlignment="1">
      <alignment horizontal="right" vertical="center"/>
    </xf>
    <xf numFmtId="0" fontId="5" fillId="0" borderId="9" xfId="0" applyFont="1" applyFill="1" applyBorder="1" applyAlignment="1" applyProtection="1">
      <alignment horizontal="right" vertical="center"/>
    </xf>
    <xf numFmtId="0" fontId="40" fillId="0" borderId="1" xfId="0" applyFont="1" applyFill="1" applyBorder="1" applyAlignment="1" applyProtection="1">
      <alignment horizontal="right" vertical="center"/>
    </xf>
    <xf numFmtId="0" fontId="0" fillId="0" borderId="6" xfId="0" applyBorder="1"/>
    <xf numFmtId="0" fontId="24" fillId="0" borderId="24" xfId="0" applyFont="1" applyBorder="1" applyAlignment="1">
      <alignment horizontal="left" vertical="center"/>
    </xf>
    <xf numFmtId="0" fontId="7" fillId="0" borderId="25" xfId="0" applyFont="1" applyBorder="1" applyAlignment="1">
      <alignment horizontal="right" vertical="center"/>
    </xf>
    <xf numFmtId="0" fontId="18" fillId="0" borderId="25" xfId="0" applyFont="1" applyBorder="1" applyAlignment="1">
      <alignment horizontal="right" vertical="center"/>
    </xf>
    <xf numFmtId="0" fontId="18" fillId="0" borderId="123" xfId="0" applyFont="1" applyBorder="1" applyAlignment="1">
      <alignment horizontal="right" vertical="center"/>
    </xf>
    <xf numFmtId="0" fontId="14" fillId="0" borderId="11" xfId="0" applyFont="1" applyBorder="1" applyAlignment="1">
      <alignment horizontal="right" vertical="center"/>
    </xf>
    <xf numFmtId="0" fontId="14" fillId="0" borderId="124" xfId="0" applyFont="1" applyBorder="1" applyAlignment="1">
      <alignment vertical="center"/>
    </xf>
    <xf numFmtId="170" fontId="27" fillId="0" borderId="81" xfId="1" applyNumberFormat="1" applyFont="1" applyFill="1" applyBorder="1" applyAlignment="1">
      <alignment vertical="center"/>
    </xf>
    <xf numFmtId="0" fontId="17" fillId="0" borderId="11" xfId="0" applyFont="1" applyBorder="1" applyAlignment="1">
      <alignment vertical="center"/>
    </xf>
    <xf numFmtId="0" fontId="17" fillId="0" borderId="124" xfId="0" applyFont="1" applyBorder="1" applyAlignment="1">
      <alignment vertical="center"/>
    </xf>
    <xf numFmtId="0" fontId="0" fillId="0" borderId="5" xfId="0" applyBorder="1"/>
    <xf numFmtId="0" fontId="0" fillId="0" borderId="0" xfId="0" applyBorder="1"/>
    <xf numFmtId="170" fontId="27" fillId="3" borderId="37" xfId="1" applyNumberFormat="1" applyFont="1" applyFill="1" applyBorder="1" applyAlignment="1">
      <alignment vertical="center"/>
    </xf>
    <xf numFmtId="170" fontId="27" fillId="3" borderId="108" xfId="1" applyNumberFormat="1" applyFont="1" applyFill="1" applyBorder="1" applyAlignment="1">
      <alignment vertical="center"/>
    </xf>
    <xf numFmtId="170" fontId="7" fillId="0" borderId="125" xfId="0" applyNumberFormat="1" applyFont="1" applyBorder="1"/>
    <xf numFmtId="170" fontId="24" fillId="0" borderId="14" xfId="0" applyNumberFormat="1" applyFont="1" applyFill="1" applyBorder="1"/>
    <xf numFmtId="44" fontId="4" fillId="0" borderId="63" xfId="0" applyNumberFormat="1" applyFont="1" applyFill="1" applyBorder="1" applyAlignment="1" applyProtection="1">
      <alignment horizontal="right" vertical="center"/>
    </xf>
    <xf numFmtId="44" fontId="4" fillId="0" borderId="29" xfId="0" applyNumberFormat="1" applyFont="1" applyFill="1" applyBorder="1" applyAlignment="1" applyProtection="1">
      <alignment horizontal="right" vertical="center"/>
    </xf>
    <xf numFmtId="44" fontId="4" fillId="0" borderId="120" xfId="0" applyNumberFormat="1" applyFont="1" applyFill="1" applyBorder="1" applyAlignment="1" applyProtection="1">
      <alignment horizontal="right" vertical="center"/>
    </xf>
    <xf numFmtId="44" fontId="4" fillId="0" borderId="126" xfId="0" applyNumberFormat="1" applyFont="1" applyFill="1" applyBorder="1" applyAlignment="1" applyProtection="1">
      <alignment horizontal="right" vertical="center"/>
    </xf>
    <xf numFmtId="42" fontId="17" fillId="1" borderId="81" xfId="0" applyNumberFormat="1" applyFont="1" applyFill="1" applyBorder="1" applyAlignment="1" applyProtection="1">
      <alignment horizontal="right" vertical="center"/>
    </xf>
    <xf numFmtId="44" fontId="17" fillId="0" borderId="4" xfId="0" applyNumberFormat="1" applyFont="1" applyBorder="1" applyAlignment="1" applyProtection="1">
      <alignment vertical="center"/>
    </xf>
    <xf numFmtId="44" fontId="14" fillId="0" borderId="127" xfId="0" applyNumberFormat="1" applyFont="1" applyBorder="1" applyAlignment="1" applyProtection="1">
      <alignment vertical="center"/>
    </xf>
    <xf numFmtId="44" fontId="14" fillId="0" borderId="12" xfId="0" applyNumberFormat="1" applyFont="1" applyBorder="1" applyAlignment="1" applyProtection="1">
      <alignment vertical="center"/>
    </xf>
    <xf numFmtId="44" fontId="14" fillId="0" borderId="4" xfId="0" applyNumberFormat="1" applyFont="1" applyBorder="1" applyAlignment="1" applyProtection="1">
      <alignment vertical="center"/>
    </xf>
    <xf numFmtId="44" fontId="17" fillId="0" borderId="127" xfId="0" applyNumberFormat="1" applyFont="1" applyBorder="1" applyAlignment="1" applyProtection="1">
      <alignment vertical="center"/>
    </xf>
    <xf numFmtId="44" fontId="17" fillId="0" borderId="121" xfId="0" applyNumberFormat="1" applyFont="1" applyBorder="1" applyAlignment="1" applyProtection="1">
      <alignment vertical="center"/>
    </xf>
    <xf numFmtId="44" fontId="40" fillId="0" borderId="4" xfId="0" applyNumberFormat="1" applyFont="1" applyFill="1" applyBorder="1" applyAlignment="1" applyProtection="1">
      <alignment vertical="center"/>
    </xf>
    <xf numFmtId="44" fontId="37" fillId="0" borderId="124" xfId="0" applyNumberFormat="1" applyFont="1" applyFill="1" applyBorder="1" applyAlignment="1" applyProtection="1">
      <alignment vertical="center"/>
    </xf>
    <xf numFmtId="44" fontId="5" fillId="0" borderId="4" xfId="0" applyNumberFormat="1" applyFont="1" applyFill="1" applyBorder="1" applyAlignment="1" applyProtection="1">
      <alignment vertical="center"/>
    </xf>
    <xf numFmtId="44" fontId="5" fillId="0" borderId="127" xfId="0" applyNumberFormat="1" applyFont="1" applyFill="1" applyBorder="1" applyAlignment="1" applyProtection="1">
      <alignment vertical="center"/>
    </xf>
    <xf numFmtId="44" fontId="40" fillId="0" borderId="12" xfId="0" applyNumberFormat="1" applyFont="1" applyFill="1" applyBorder="1" applyAlignment="1" applyProtection="1">
      <alignment vertical="center"/>
    </xf>
    <xf numFmtId="44" fontId="4" fillId="0" borderId="4" xfId="0" applyNumberFormat="1" applyFont="1" applyBorder="1" applyAlignment="1" applyProtection="1">
      <alignment vertical="center"/>
    </xf>
    <xf numFmtId="44" fontId="4" fillId="0" borderId="127" xfId="0" applyNumberFormat="1" applyFont="1" applyBorder="1" applyAlignment="1" applyProtection="1">
      <alignment vertical="center"/>
    </xf>
    <xf numFmtId="44" fontId="18" fillId="0" borderId="12" xfId="0" applyNumberFormat="1" applyFont="1" applyBorder="1" applyAlignment="1" applyProtection="1">
      <alignment vertical="center"/>
    </xf>
    <xf numFmtId="44" fontId="40" fillId="0" borderId="110" xfId="0" applyNumberFormat="1" applyFont="1" applyFill="1" applyBorder="1" applyAlignment="1" applyProtection="1">
      <alignment vertical="center"/>
    </xf>
    <xf numFmtId="44" fontId="27" fillId="0" borderId="72" xfId="0" applyNumberFormat="1" applyFont="1" applyFill="1" applyBorder="1" applyAlignment="1" applyProtection="1">
      <alignment vertical="center"/>
    </xf>
    <xf numFmtId="44" fontId="5" fillId="0" borderId="10" xfId="0" applyNumberFormat="1" applyFont="1" applyFill="1" applyBorder="1" applyAlignment="1" applyProtection="1">
      <alignment vertical="center"/>
    </xf>
    <xf numFmtId="44" fontId="37" fillId="0" borderId="121" xfId="0" applyNumberFormat="1" applyFont="1" applyFill="1" applyBorder="1" applyAlignment="1" applyProtection="1">
      <alignment vertical="center"/>
    </xf>
    <xf numFmtId="43" fontId="5" fillId="0" borderId="17" xfId="0" applyNumberFormat="1" applyFont="1" applyFill="1" applyBorder="1" applyAlignment="1" applyProtection="1">
      <alignment vertical="center"/>
    </xf>
    <xf numFmtId="43" fontId="5" fillId="0" borderId="29" xfId="0" applyNumberFormat="1" applyFont="1" applyFill="1" applyBorder="1" applyAlignment="1" applyProtection="1">
      <alignment vertical="center"/>
    </xf>
    <xf numFmtId="43" fontId="21" fillId="3" borderId="128" xfId="0" applyNumberFormat="1" applyFont="1" applyFill="1" applyBorder="1" applyAlignment="1" applyProtection="1">
      <alignment vertical="center"/>
      <protection locked="0"/>
    </xf>
    <xf numFmtId="43" fontId="5" fillId="3" borderId="12" xfId="0" applyNumberFormat="1" applyFont="1" applyFill="1" applyBorder="1" applyAlignment="1" applyProtection="1">
      <alignment vertical="center"/>
      <protection locked="0"/>
    </xf>
    <xf numFmtId="44" fontId="7" fillId="0" borderId="4" xfId="0" applyNumberFormat="1" applyFont="1" applyFill="1" applyBorder="1" applyAlignment="1" applyProtection="1">
      <alignment vertical="center"/>
    </xf>
    <xf numFmtId="44" fontId="7" fillId="0" borderId="28" xfId="0" applyNumberFormat="1" applyFont="1" applyFill="1" applyBorder="1" applyAlignment="1" applyProtection="1">
      <alignment vertical="center"/>
    </xf>
    <xf numFmtId="44" fontId="7" fillId="0" borderId="12" xfId="0" applyNumberFormat="1" applyFont="1" applyFill="1" applyBorder="1" applyAlignment="1" applyProtection="1">
      <alignment vertical="center"/>
    </xf>
    <xf numFmtId="44" fontId="14" fillId="0" borderId="4" xfId="0" applyNumberFormat="1" applyFont="1" applyFill="1" applyBorder="1" applyAlignment="1" applyProtection="1">
      <alignment vertical="center"/>
    </xf>
    <xf numFmtId="44" fontId="4" fillId="0" borderId="4" xfId="0" applyNumberFormat="1" applyFont="1" applyFill="1" applyBorder="1" applyAlignment="1" applyProtection="1">
      <alignment vertical="center"/>
    </xf>
    <xf numFmtId="44" fontId="5" fillId="0" borderId="12" xfId="0" applyNumberFormat="1" applyFont="1" applyFill="1" applyBorder="1" applyAlignment="1" applyProtection="1">
      <alignment vertical="center"/>
    </xf>
    <xf numFmtId="44" fontId="6" fillId="0" borderId="12" xfId="0" applyNumberFormat="1" applyFont="1" applyFill="1" applyBorder="1" applyAlignment="1" applyProtection="1">
      <alignment vertical="center"/>
    </xf>
    <xf numFmtId="44" fontId="5" fillId="0" borderId="72" xfId="0" applyNumberFormat="1" applyFont="1" applyFill="1" applyBorder="1" applyAlignment="1" applyProtection="1">
      <alignment vertical="center"/>
    </xf>
    <xf numFmtId="44" fontId="40" fillId="0" borderId="124" xfId="0" applyNumberFormat="1" applyFont="1" applyFill="1" applyBorder="1" applyAlignment="1" applyProtection="1">
      <alignment vertical="center"/>
    </xf>
    <xf numFmtId="43" fontId="4" fillId="0" borderId="0" xfId="0" quotePrefix="1" applyNumberFormat="1" applyFont="1" applyFill="1" applyBorder="1" applyAlignment="1" applyProtection="1">
      <alignment vertical="center"/>
    </xf>
    <xf numFmtId="43" fontId="4" fillId="0" borderId="0" xfId="0" applyNumberFormat="1" applyFont="1" applyFill="1" applyBorder="1" applyAlignment="1" applyProtection="1">
      <alignment horizontal="center" vertical="center"/>
    </xf>
    <xf numFmtId="43" fontId="4" fillId="0" borderId="0" xfId="0" applyNumberFormat="1" applyFont="1" applyFill="1" applyBorder="1" applyAlignment="1" applyProtection="1">
      <alignment vertical="center"/>
    </xf>
    <xf numFmtId="43" fontId="4" fillId="0" borderId="27" xfId="0" applyNumberFormat="1" applyFont="1" applyFill="1" applyBorder="1" applyAlignment="1" applyProtection="1">
      <alignment vertical="center"/>
    </xf>
    <xf numFmtId="43" fontId="5" fillId="0" borderId="0" xfId="0" applyNumberFormat="1" applyFont="1" applyFill="1" applyBorder="1" applyAlignment="1" applyProtection="1">
      <alignment vertical="center"/>
    </xf>
    <xf numFmtId="43" fontId="5" fillId="0" borderId="0" xfId="0" applyNumberFormat="1" applyFont="1" applyFill="1" applyBorder="1" applyAlignment="1" applyProtection="1">
      <alignment horizontal="center" vertical="center"/>
    </xf>
    <xf numFmtId="43" fontId="5" fillId="0" borderId="0" xfId="1" applyNumberFormat="1" applyFont="1" applyFill="1" applyBorder="1" applyAlignment="1" applyProtection="1">
      <alignment vertical="center"/>
    </xf>
    <xf numFmtId="43" fontId="14" fillId="0" borderId="0" xfId="0" applyNumberFormat="1" applyFont="1" applyBorder="1" applyAlignment="1" applyProtection="1">
      <alignment vertical="center"/>
    </xf>
    <xf numFmtId="43" fontId="4" fillId="0" borderId="9" xfId="16" quotePrefix="1" applyNumberFormat="1" applyFont="1" applyFill="1" applyBorder="1" applyAlignment="1" applyProtection="1">
      <alignment vertical="center"/>
    </xf>
    <xf numFmtId="43" fontId="4" fillId="0" borderId="0" xfId="16" applyNumberFormat="1" applyFont="1" applyFill="1" applyBorder="1" applyAlignment="1" applyProtection="1">
      <alignment vertical="center"/>
    </xf>
    <xf numFmtId="43" fontId="4" fillId="0" borderId="0" xfId="0" applyNumberFormat="1" applyFont="1" applyBorder="1" applyAlignment="1" applyProtection="1">
      <alignment vertical="center"/>
    </xf>
    <xf numFmtId="43" fontId="4" fillId="0" borderId="9" xfId="16" applyNumberFormat="1" applyFont="1" applyFill="1" applyBorder="1" applyAlignment="1" applyProtection="1">
      <alignment vertical="center"/>
    </xf>
    <xf numFmtId="43" fontId="14" fillId="0" borderId="0" xfId="0" applyNumberFormat="1" applyFont="1" applyBorder="1" applyAlignment="1" applyProtection="1">
      <alignment horizontal="center" vertical="center"/>
    </xf>
    <xf numFmtId="44" fontId="18" fillId="0" borderId="63" xfId="0" applyNumberFormat="1" applyFont="1" applyBorder="1" applyAlignment="1" applyProtection="1">
      <alignment vertical="center"/>
    </xf>
    <xf numFmtId="44" fontId="18" fillId="0" borderId="81" xfId="0" applyNumberFormat="1" applyFont="1" applyBorder="1" applyAlignment="1" applyProtection="1">
      <alignment vertical="center"/>
    </xf>
    <xf numFmtId="44" fontId="21" fillId="3" borderId="58" xfId="0" applyNumberFormat="1" applyFont="1" applyFill="1" applyBorder="1" applyAlignment="1" applyProtection="1">
      <alignment vertical="center"/>
      <protection locked="0"/>
    </xf>
    <xf numFmtId="44" fontId="4" fillId="0" borderId="58" xfId="0" applyNumberFormat="1" applyFont="1" applyBorder="1" applyAlignment="1" applyProtection="1">
      <alignment vertical="center"/>
    </xf>
    <xf numFmtId="44" fontId="4" fillId="0" borderId="129" xfId="0" applyNumberFormat="1" applyFont="1" applyBorder="1" applyAlignment="1" applyProtection="1">
      <alignment vertical="center"/>
    </xf>
    <xf numFmtId="44" fontId="7" fillId="0" borderId="19" xfId="0" applyNumberFormat="1" applyFont="1" applyBorder="1" applyAlignment="1" applyProtection="1">
      <alignment vertical="center"/>
    </xf>
    <xf numFmtId="44" fontId="7" fillId="0" borderId="108" xfId="0" applyNumberFormat="1" applyFont="1" applyBorder="1" applyAlignment="1" applyProtection="1">
      <alignment vertical="center"/>
    </xf>
    <xf numFmtId="44" fontId="21" fillId="0" borderId="130" xfId="0" applyNumberFormat="1" applyFont="1" applyFill="1" applyBorder="1" applyAlignment="1" applyProtection="1">
      <alignment vertical="center"/>
    </xf>
    <xf numFmtId="44" fontId="4" fillId="0" borderId="130" xfId="0" applyNumberFormat="1" applyFont="1" applyFill="1" applyBorder="1" applyAlignment="1" applyProtection="1">
      <alignment vertical="center"/>
    </xf>
    <xf numFmtId="44" fontId="4" fillId="0" borderId="125" xfId="0" applyNumberFormat="1" applyFont="1" applyFill="1" applyBorder="1" applyAlignment="1" applyProtection="1">
      <alignment vertical="center"/>
    </xf>
    <xf numFmtId="44" fontId="21" fillId="3" borderId="131" xfId="0" applyNumberFormat="1" applyFont="1" applyFill="1" applyBorder="1" applyAlignment="1" applyProtection="1">
      <alignment vertical="center"/>
      <protection locked="0"/>
    </xf>
    <xf numFmtId="44" fontId="4" fillId="0" borderId="132" xfId="0" applyNumberFormat="1" applyFont="1" applyBorder="1" applyAlignment="1" applyProtection="1">
      <alignment vertical="center"/>
    </xf>
    <xf numFmtId="44" fontId="18" fillId="0" borderId="19" xfId="0" applyNumberFormat="1" applyFont="1" applyBorder="1"/>
    <xf numFmtId="0" fontId="18" fillId="0" borderId="20" xfId="0" applyFont="1" applyBorder="1" applyAlignment="1">
      <alignment horizontal="center" vertical="center"/>
    </xf>
    <xf numFmtId="0" fontId="18" fillId="0" borderId="80" xfId="0" applyFont="1" applyBorder="1" applyAlignment="1">
      <alignment horizontal="center" vertical="center"/>
    </xf>
    <xf numFmtId="0" fontId="18" fillId="0" borderId="36" xfId="0" applyFont="1" applyBorder="1" applyAlignment="1">
      <alignment horizontal="center" vertical="center"/>
    </xf>
    <xf numFmtId="0" fontId="18" fillId="0" borderId="36" xfId="0" applyFont="1" applyBorder="1" applyAlignment="1">
      <alignment horizontal="center" vertical="center" wrapText="1"/>
    </xf>
    <xf numFmtId="0" fontId="18" fillId="0" borderId="63" xfId="0" applyFont="1" applyBorder="1" applyAlignment="1">
      <alignment horizontal="center" vertical="center" wrapText="1"/>
    </xf>
    <xf numFmtId="43" fontId="22" fillId="3" borderId="31" xfId="0" applyNumberFormat="1" applyFont="1" applyFill="1" applyBorder="1" applyAlignment="1" applyProtection="1">
      <alignment vertical="center"/>
      <protection locked="0"/>
    </xf>
    <xf numFmtId="43" fontId="22" fillId="3" borderId="34" xfId="0" applyNumberFormat="1" applyFont="1" applyFill="1" applyBorder="1" applyAlignment="1" applyProtection="1">
      <alignment vertical="center"/>
      <protection locked="0"/>
    </xf>
    <xf numFmtId="43" fontId="22" fillId="3" borderId="69" xfId="0" applyNumberFormat="1" applyFont="1" applyFill="1" applyBorder="1" applyAlignment="1" applyProtection="1">
      <alignment vertical="center"/>
      <protection locked="0"/>
    </xf>
    <xf numFmtId="43" fontId="22" fillId="3" borderId="51" xfId="0" applyNumberFormat="1" applyFont="1" applyFill="1" applyBorder="1" applyAlignment="1" applyProtection="1">
      <alignment vertical="center"/>
      <protection locked="0"/>
    </xf>
    <xf numFmtId="43" fontId="22" fillId="3" borderId="43" xfId="0" applyNumberFormat="1" applyFont="1" applyFill="1" applyBorder="1" applyAlignment="1" applyProtection="1">
      <alignment vertical="center"/>
      <protection locked="0"/>
    </xf>
    <xf numFmtId="43" fontId="18" fillId="0" borderId="53" xfId="0" applyNumberFormat="1" applyFont="1" applyBorder="1" applyAlignment="1">
      <alignment horizontal="right" vertical="center"/>
    </xf>
    <xf numFmtId="43" fontId="7" fillId="0" borderId="0" xfId="0" applyNumberFormat="1" applyFont="1" applyBorder="1" applyAlignment="1">
      <alignment horizontal="right" vertical="center"/>
    </xf>
    <xf numFmtId="43" fontId="17" fillId="0" borderId="16" xfId="0" applyNumberFormat="1" applyFont="1" applyBorder="1" applyAlignment="1">
      <alignment vertical="center"/>
    </xf>
    <xf numFmtId="43" fontId="18" fillId="0" borderId="36" xfId="0" applyNumberFormat="1" applyFont="1" applyBorder="1" applyAlignment="1">
      <alignment horizontal="center" vertical="center"/>
    </xf>
    <xf numFmtId="0" fontId="18" fillId="0" borderId="22"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9" xfId="0" applyFont="1" applyBorder="1" applyAlignment="1">
      <alignment horizontal="center" vertical="center" wrapText="1"/>
    </xf>
    <xf numFmtId="44" fontId="4" fillId="0" borderId="32" xfId="1" applyNumberFormat="1" applyFont="1" applyBorder="1" applyAlignment="1">
      <alignment vertical="center"/>
    </xf>
    <xf numFmtId="44" fontId="4" fillId="0" borderId="35" xfId="1" applyNumberFormat="1" applyFont="1" applyBorder="1" applyAlignment="1">
      <alignment vertical="center"/>
    </xf>
    <xf numFmtId="44" fontId="4" fillId="0" borderId="37" xfId="1" applyNumberFormat="1" applyFont="1" applyBorder="1" applyAlignment="1">
      <alignment vertical="center"/>
    </xf>
    <xf numFmtId="44" fontId="7" fillId="0" borderId="14" xfId="1" applyNumberFormat="1" applyFont="1" applyBorder="1" applyAlignment="1">
      <alignment vertical="center"/>
    </xf>
    <xf numFmtId="44" fontId="27" fillId="3" borderId="120" xfId="1" applyNumberFormat="1" applyFont="1" applyFill="1" applyBorder="1" applyAlignment="1">
      <alignment vertical="center"/>
    </xf>
    <xf numFmtId="44" fontId="4" fillId="0" borderId="12" xfId="0" applyNumberFormat="1" applyFont="1" applyBorder="1" applyAlignment="1">
      <alignment vertical="center"/>
    </xf>
    <xf numFmtId="44" fontId="4" fillId="0" borderId="26" xfId="0" applyNumberFormat="1" applyFont="1" applyBorder="1" applyAlignment="1">
      <alignment vertical="center"/>
    </xf>
    <xf numFmtId="44" fontId="4" fillId="0" borderId="4" xfId="0" applyNumberFormat="1" applyFont="1" applyBorder="1" applyAlignment="1">
      <alignment vertical="center"/>
    </xf>
    <xf numFmtId="44" fontId="4" fillId="0" borderId="133" xfId="0" applyNumberFormat="1" applyFont="1" applyBorder="1" applyAlignment="1">
      <alignment vertical="center"/>
    </xf>
    <xf numFmtId="44" fontId="18" fillId="0" borderId="29" xfId="0" applyNumberFormat="1" applyFont="1" applyBorder="1" applyAlignment="1">
      <alignment horizontal="center" vertical="center" wrapText="1"/>
    </xf>
    <xf numFmtId="44" fontId="4" fillId="0" borderId="129" xfId="1" applyNumberFormat="1" applyFont="1" applyBorder="1" applyAlignment="1">
      <alignment vertical="center"/>
    </xf>
    <xf numFmtId="44" fontId="4" fillId="0" borderId="134" xfId="1" applyNumberFormat="1" applyFont="1" applyBorder="1" applyAlignment="1">
      <alignment vertical="center"/>
    </xf>
    <xf numFmtId="44" fontId="7" fillId="0" borderId="63" xfId="1" applyNumberFormat="1" applyFont="1" applyBorder="1" applyAlignment="1">
      <alignment vertical="center"/>
    </xf>
    <xf numFmtId="44" fontId="27" fillId="0" borderId="28" xfId="1" applyNumberFormat="1" applyFont="1" applyFill="1" applyBorder="1" applyAlignment="1">
      <alignment vertical="center"/>
    </xf>
    <xf numFmtId="44" fontId="4" fillId="0" borderId="28" xfId="0" applyNumberFormat="1" applyFont="1" applyBorder="1" applyAlignment="1">
      <alignment vertical="center"/>
    </xf>
    <xf numFmtId="44" fontId="21" fillId="3" borderId="32" xfId="1" applyNumberFormat="1" applyFont="1" applyFill="1" applyBorder="1" applyAlignment="1" applyProtection="1">
      <alignment vertical="center"/>
      <protection locked="0"/>
    </xf>
    <xf numFmtId="44" fontId="21" fillId="3" borderId="35" xfId="1" applyNumberFormat="1" applyFont="1" applyFill="1" applyBorder="1" applyAlignment="1" applyProtection="1">
      <alignment vertical="center"/>
      <protection locked="0"/>
    </xf>
    <xf numFmtId="44" fontId="21" fillId="3" borderId="37" xfId="1" applyNumberFormat="1" applyFont="1" applyFill="1" applyBorder="1" applyAlignment="1" applyProtection="1">
      <alignment vertical="center"/>
      <protection locked="0"/>
    </xf>
    <xf numFmtId="44" fontId="6" fillId="0" borderId="135" xfId="1" applyNumberFormat="1" applyFont="1" applyBorder="1" applyAlignment="1" applyProtection="1">
      <alignment vertical="center"/>
    </xf>
    <xf numFmtId="44" fontId="27" fillId="0" borderId="81" xfId="1" applyNumberFormat="1" applyFont="1" applyFill="1" applyBorder="1" applyAlignment="1">
      <alignment vertical="center"/>
    </xf>
    <xf numFmtId="43" fontId="21" fillId="3" borderId="31" xfId="0" applyNumberFormat="1" applyFont="1" applyFill="1" applyBorder="1" applyAlignment="1" applyProtection="1">
      <alignment vertical="center"/>
      <protection locked="0"/>
    </xf>
    <xf numFmtId="43" fontId="21" fillId="3" borderId="34" xfId="0" applyNumberFormat="1" applyFont="1" applyFill="1" applyBorder="1" applyAlignment="1" applyProtection="1">
      <alignment vertical="center"/>
      <protection locked="0"/>
    </xf>
    <xf numFmtId="43" fontId="21" fillId="3" borderId="36" xfId="0" applyNumberFormat="1" applyFont="1" applyFill="1" applyBorder="1" applyAlignment="1" applyProtection="1">
      <alignment vertical="center"/>
      <protection locked="0"/>
    </xf>
    <xf numFmtId="43" fontId="7" fillId="0" borderId="136" xfId="0" applyNumberFormat="1" applyFont="1" applyBorder="1" applyAlignment="1">
      <alignment horizontal="right" vertical="center"/>
    </xf>
    <xf numFmtId="43" fontId="14" fillId="0" borderId="6" xfId="0" applyNumberFormat="1" applyFont="1" applyBorder="1" applyAlignment="1">
      <alignment vertical="center"/>
    </xf>
    <xf numFmtId="43" fontId="14" fillId="0" borderId="25" xfId="0" applyNumberFormat="1" applyFont="1" applyBorder="1" applyAlignment="1">
      <alignment vertical="center"/>
    </xf>
    <xf numFmtId="43" fontId="14" fillId="0" borderId="0" xfId="0" applyNumberFormat="1" applyFont="1" applyBorder="1" applyAlignment="1">
      <alignment vertical="center"/>
    </xf>
    <xf numFmtId="43" fontId="14" fillId="0" borderId="38" xfId="0" applyNumberFormat="1" applyFont="1" applyBorder="1" applyAlignment="1">
      <alignment vertical="center"/>
    </xf>
    <xf numFmtId="43" fontId="18" fillId="0" borderId="17" xfId="0" applyNumberFormat="1" applyFont="1" applyBorder="1" applyAlignment="1">
      <alignment horizontal="center" vertical="center" wrapText="1"/>
    </xf>
    <xf numFmtId="0" fontId="21" fillId="3" borderId="31" xfId="0" applyNumberFormat="1" applyFont="1" applyFill="1" applyBorder="1" applyAlignment="1" applyProtection="1">
      <alignment vertical="center"/>
      <protection locked="0"/>
    </xf>
    <xf numFmtId="0" fontId="21" fillId="3" borderId="34" xfId="0" applyNumberFormat="1" applyFont="1" applyFill="1" applyBorder="1" applyAlignment="1" applyProtection="1">
      <alignment vertical="center"/>
      <protection locked="0"/>
    </xf>
    <xf numFmtId="0" fontId="21" fillId="3" borderId="36" xfId="0" applyNumberFormat="1" applyFont="1" applyFill="1" applyBorder="1" applyAlignment="1" applyProtection="1">
      <alignment vertical="center"/>
      <protection locked="0"/>
    </xf>
    <xf numFmtId="0" fontId="7" fillId="0" borderId="53" xfId="0" applyNumberFormat="1" applyFont="1" applyBorder="1" applyAlignment="1">
      <alignment horizontal="right" vertical="center"/>
    </xf>
    <xf numFmtId="0" fontId="7" fillId="0" borderId="0" xfId="0" applyNumberFormat="1" applyFont="1" applyBorder="1" applyAlignment="1">
      <alignment horizontal="right" vertical="center"/>
    </xf>
    <xf numFmtId="0" fontId="14" fillId="0" borderId="0" xfId="0" applyNumberFormat="1" applyFont="1" applyBorder="1" applyAlignment="1">
      <alignment vertical="center"/>
    </xf>
    <xf numFmtId="0" fontId="14" fillId="0" borderId="27" xfId="0" applyNumberFormat="1" applyFont="1" applyBorder="1" applyAlignment="1">
      <alignment vertical="center"/>
    </xf>
    <xf numFmtId="2" fontId="21" fillId="3" borderId="31" xfId="0" applyNumberFormat="1" applyFont="1" applyFill="1" applyBorder="1" applyAlignment="1" applyProtection="1">
      <alignment vertical="center"/>
      <protection locked="0"/>
    </xf>
    <xf numFmtId="2" fontId="21" fillId="3" borderId="34" xfId="0" applyNumberFormat="1" applyFont="1" applyFill="1" applyBorder="1" applyAlignment="1" applyProtection="1">
      <alignment vertical="center"/>
      <protection locked="0"/>
    </xf>
    <xf numFmtId="2" fontId="21" fillId="3" borderId="36" xfId="0" applyNumberFormat="1" applyFont="1" applyFill="1" applyBorder="1" applyAlignment="1" applyProtection="1">
      <alignment vertical="center"/>
      <protection locked="0"/>
    </xf>
    <xf numFmtId="44" fontId="21" fillId="3" borderId="31" xfId="0" applyNumberFormat="1" applyFont="1" applyFill="1" applyBorder="1" applyAlignment="1" applyProtection="1">
      <alignment vertical="center"/>
      <protection locked="0"/>
    </xf>
    <xf numFmtId="44" fontId="21" fillId="3" borderId="34" xfId="0" applyNumberFormat="1" applyFont="1" applyFill="1" applyBorder="1" applyAlignment="1" applyProtection="1">
      <alignment vertical="center"/>
      <protection locked="0"/>
    </xf>
    <xf numFmtId="44" fontId="21" fillId="3" borderId="36" xfId="0" applyNumberFormat="1" applyFont="1" applyFill="1" applyBorder="1" applyAlignment="1" applyProtection="1">
      <alignment vertical="center"/>
      <protection locked="0"/>
    </xf>
    <xf numFmtId="0" fontId="18" fillId="0" borderId="80" xfId="0" applyFont="1" applyBorder="1" applyAlignment="1">
      <alignment horizontal="center" vertical="center" wrapText="1"/>
    </xf>
    <xf numFmtId="0" fontId="18" fillId="0" borderId="22" xfId="0" applyFont="1" applyBorder="1" applyAlignment="1">
      <alignment horizontal="center" vertical="center"/>
    </xf>
    <xf numFmtId="0" fontId="18" fillId="0" borderId="17" xfId="0" applyFont="1" applyBorder="1" applyAlignment="1">
      <alignment horizontal="center" vertical="center"/>
    </xf>
    <xf numFmtId="0" fontId="18" fillId="0" borderId="17" xfId="0" applyNumberFormat="1" applyFont="1" applyBorder="1" applyAlignment="1">
      <alignment horizontal="center" vertical="center" wrapText="1"/>
    </xf>
    <xf numFmtId="44" fontId="27" fillId="3" borderId="118" xfId="1" applyNumberFormat="1" applyFont="1" applyFill="1" applyBorder="1" applyAlignment="1">
      <alignment vertical="center"/>
    </xf>
    <xf numFmtId="44" fontId="14" fillId="0" borderId="4" xfId="0" applyNumberFormat="1" applyFont="1" applyBorder="1" applyAlignment="1">
      <alignment vertical="center"/>
    </xf>
    <xf numFmtId="44" fontId="14" fillId="0" borderId="15" xfId="0" applyNumberFormat="1" applyFont="1" applyBorder="1" applyAlignment="1">
      <alignment vertical="center"/>
    </xf>
    <xf numFmtId="44" fontId="7" fillId="0" borderId="4" xfId="0" applyNumberFormat="1" applyFont="1" applyBorder="1" applyAlignment="1">
      <alignment horizontal="right" vertical="center"/>
    </xf>
    <xf numFmtId="44" fontId="14" fillId="0" borderId="28" xfId="0" applyNumberFormat="1" applyFont="1" applyBorder="1" applyAlignment="1">
      <alignment vertical="center"/>
    </xf>
    <xf numFmtId="44" fontId="5" fillId="0" borderId="132" xfId="1" applyNumberFormat="1" applyFont="1" applyBorder="1" applyAlignment="1" applyProtection="1">
      <alignment vertical="center"/>
    </xf>
    <xf numFmtId="44" fontId="5" fillId="0" borderId="35" xfId="1" applyNumberFormat="1" applyFont="1" applyBorder="1" applyAlignment="1" applyProtection="1">
      <alignment vertical="center"/>
    </xf>
    <xf numFmtId="44" fontId="5" fillId="0" borderId="70" xfId="1" applyNumberFormat="1" applyFont="1" applyBorder="1" applyAlignment="1" applyProtection="1">
      <alignment vertical="center"/>
    </xf>
    <xf numFmtId="44" fontId="5" fillId="0" borderId="37" xfId="1" applyNumberFormat="1" applyFont="1" applyBorder="1" applyAlignment="1" applyProtection="1">
      <alignment vertical="center"/>
    </xf>
    <xf numFmtId="44" fontId="7" fillId="0" borderId="63" xfId="1" applyNumberFormat="1" applyFont="1" applyBorder="1" applyAlignment="1" applyProtection="1">
      <alignment vertical="center"/>
    </xf>
    <xf numFmtId="44" fontId="5" fillId="3" borderId="32" xfId="1" applyNumberFormat="1" applyFont="1" applyFill="1" applyBorder="1" applyAlignment="1" applyProtection="1">
      <alignment vertical="center"/>
    </xf>
    <xf numFmtId="44" fontId="5" fillId="3" borderId="35" xfId="1" applyNumberFormat="1" applyFont="1" applyFill="1" applyBorder="1" applyAlignment="1" applyProtection="1">
      <alignment vertical="center"/>
    </xf>
    <xf numFmtId="44" fontId="5" fillId="3" borderId="37" xfId="1" applyNumberFormat="1" applyFont="1" applyFill="1" applyBorder="1" applyAlignment="1" applyProtection="1">
      <alignment vertical="center"/>
    </xf>
    <xf numFmtId="44" fontId="7" fillId="0" borderId="66" xfId="1" applyNumberFormat="1" applyFont="1" applyBorder="1" applyAlignment="1">
      <alignment vertical="center"/>
    </xf>
    <xf numFmtId="44" fontId="24" fillId="0" borderId="44" xfId="1" applyNumberFormat="1" applyFont="1" applyBorder="1" applyAlignment="1">
      <alignment vertical="center"/>
    </xf>
    <xf numFmtId="44" fontId="40" fillId="0" borderId="126" xfId="1" applyNumberFormat="1" applyFont="1" applyBorder="1" applyAlignment="1" applyProtection="1">
      <alignment vertical="center"/>
    </xf>
    <xf numFmtId="44" fontId="26" fillId="0" borderId="106" xfId="1" applyNumberFormat="1" applyFont="1" applyBorder="1" applyAlignment="1" applyProtection="1">
      <alignment vertical="center"/>
    </xf>
    <xf numFmtId="0" fontId="18" fillId="0" borderId="16" xfId="0" applyFont="1" applyBorder="1" applyAlignment="1">
      <alignment horizontal="center" vertical="center" wrapText="1"/>
    </xf>
    <xf numFmtId="0" fontId="18" fillId="0" borderId="122" xfId="0" applyFont="1" applyBorder="1" applyAlignment="1">
      <alignment horizontal="center" vertical="center" wrapText="1"/>
    </xf>
    <xf numFmtId="44" fontId="21" fillId="3" borderId="129" xfId="1" applyNumberFormat="1" applyFont="1" applyFill="1" applyBorder="1" applyAlignment="1" applyProtection="1">
      <alignment vertical="center"/>
      <protection locked="0"/>
    </xf>
    <xf numFmtId="44" fontId="21" fillId="3" borderId="137" xfId="1" applyNumberFormat="1" applyFont="1" applyFill="1" applyBorder="1" applyAlignment="1" applyProtection="1">
      <alignment vertical="center"/>
      <protection locked="0"/>
    </xf>
    <xf numFmtId="44" fontId="7" fillId="0" borderId="125" xfId="1" applyNumberFormat="1" applyFont="1" applyBorder="1" applyAlignment="1">
      <alignment vertical="center"/>
    </xf>
    <xf numFmtId="49" fontId="14" fillId="0" borderId="4" xfId="0" applyNumberFormat="1" applyFont="1" applyBorder="1" applyAlignment="1" applyProtection="1">
      <alignment horizontal="left" vertical="center"/>
    </xf>
    <xf numFmtId="49" fontId="17" fillId="0" borderId="4" xfId="0" applyNumberFormat="1" applyFont="1" applyFill="1" applyBorder="1" applyAlignment="1" applyProtection="1">
      <alignment horizontal="left" vertical="center"/>
    </xf>
    <xf numFmtId="49" fontId="18" fillId="8" borderId="111" xfId="0" applyNumberFormat="1" applyFont="1" applyFill="1" applyBorder="1" applyAlignment="1" applyProtection="1">
      <alignment horizontal="center" vertical="center"/>
      <protection locked="0"/>
    </xf>
    <xf numFmtId="176" fontId="18" fillId="3" borderId="17" xfId="0" applyNumberFormat="1" applyFont="1" applyFill="1" applyBorder="1" applyAlignment="1" applyProtection="1">
      <alignment horizontal="center" vertical="center"/>
      <protection locked="0"/>
    </xf>
    <xf numFmtId="177" fontId="18" fillId="3" borderId="17" xfId="0" applyNumberFormat="1" applyFont="1" applyFill="1" applyBorder="1" applyAlignment="1" applyProtection="1">
      <alignment horizontal="center" vertical="center"/>
      <protection locked="0"/>
    </xf>
    <xf numFmtId="49" fontId="18" fillId="3" borderId="31" xfId="0" applyNumberFormat="1" applyFont="1" applyFill="1" applyBorder="1" applyAlignment="1" applyProtection="1">
      <alignment horizontal="center" vertical="center"/>
      <protection locked="0"/>
    </xf>
    <xf numFmtId="49" fontId="18" fillId="3" borderId="42" xfId="0" applyNumberFormat="1" applyFont="1" applyFill="1" applyBorder="1" applyAlignment="1" applyProtection="1">
      <alignment horizontal="center" vertical="center"/>
      <protection locked="0"/>
    </xf>
    <xf numFmtId="49" fontId="18" fillId="3" borderId="17" xfId="0" applyNumberFormat="1" applyFont="1" applyFill="1" applyBorder="1" applyAlignment="1" applyProtection="1">
      <alignment horizontal="center" vertical="center"/>
      <protection locked="0"/>
    </xf>
    <xf numFmtId="49" fontId="18" fillId="3" borderId="36" xfId="0" applyNumberFormat="1" applyFont="1" applyFill="1" applyBorder="1" applyAlignment="1" applyProtection="1">
      <alignment horizontal="center" vertical="center"/>
      <protection locked="0"/>
    </xf>
    <xf numFmtId="179" fontId="18" fillId="3" borderId="17" xfId="0" applyNumberFormat="1" applyFont="1" applyFill="1" applyBorder="1" applyAlignment="1" applyProtection="1">
      <alignment horizontal="center" vertical="center"/>
      <protection locked="0"/>
    </xf>
    <xf numFmtId="0" fontId="14" fillId="0" borderId="138" xfId="0" applyFont="1" applyBorder="1" applyAlignment="1">
      <alignment horizontal="right" vertical="center"/>
    </xf>
    <xf numFmtId="0" fontId="17" fillId="0" borderId="139" xfId="0" applyFont="1" applyFill="1" applyBorder="1" applyAlignment="1" applyProtection="1">
      <alignment horizontal="right" vertical="center"/>
    </xf>
    <xf numFmtId="0" fontId="14" fillId="0" borderId="138" xfId="0" applyFont="1" applyBorder="1" applyAlignment="1">
      <alignment vertical="center"/>
    </xf>
    <xf numFmtId="0" fontId="14" fillId="0" borderId="139" xfId="0" applyFont="1" applyBorder="1" applyAlignment="1" applyProtection="1">
      <alignment vertical="center"/>
    </xf>
    <xf numFmtId="0" fontId="14" fillId="0" borderId="0" xfId="0" applyFont="1" applyBorder="1" applyAlignment="1" applyProtection="1">
      <alignment vertical="center"/>
      <protection locked="0"/>
    </xf>
    <xf numFmtId="0" fontId="90" fillId="0" borderId="140" xfId="0" applyFont="1" applyFill="1" applyBorder="1" applyAlignment="1" applyProtection="1">
      <alignment horizontal="right" vertical="center"/>
    </xf>
    <xf numFmtId="9" fontId="28" fillId="3" borderId="17" xfId="0" applyNumberFormat="1" applyFont="1" applyFill="1" applyBorder="1" applyAlignment="1" applyProtection="1">
      <alignment horizontal="center" vertical="center"/>
      <protection locked="0"/>
    </xf>
    <xf numFmtId="0" fontId="28" fillId="0" borderId="0" xfId="0" applyFont="1" applyFill="1"/>
    <xf numFmtId="0" fontId="91" fillId="0" borderId="0" xfId="0" applyFont="1" applyFill="1"/>
    <xf numFmtId="0" fontId="24" fillId="0" borderId="112" xfId="0" applyFont="1" applyFill="1" applyBorder="1" applyAlignment="1"/>
    <xf numFmtId="0" fontId="24" fillId="0" borderId="113" xfId="0" applyFont="1" applyFill="1" applyBorder="1" applyAlignment="1"/>
    <xf numFmtId="0" fontId="24" fillId="0" borderId="113" xfId="0" applyFont="1" applyFill="1" applyBorder="1" applyAlignment="1" applyProtection="1">
      <alignment wrapText="1"/>
    </xf>
    <xf numFmtId="0" fontId="24" fillId="0" borderId="113" xfId="0" applyFont="1" applyFill="1" applyBorder="1" applyAlignment="1" applyProtection="1"/>
    <xf numFmtId="0" fontId="24" fillId="0" borderId="113" xfId="0" applyFont="1" applyFill="1" applyBorder="1" applyAlignment="1" applyProtection="1">
      <alignment horizontal="center" wrapText="1"/>
    </xf>
    <xf numFmtId="0" fontId="24" fillId="0" borderId="114" xfId="0" applyFont="1" applyFill="1" applyBorder="1" applyAlignment="1">
      <alignment horizontal="center"/>
    </xf>
    <xf numFmtId="0" fontId="27" fillId="0" borderId="115" xfId="0" applyFont="1" applyFill="1" applyBorder="1" applyAlignment="1">
      <alignment vertical="center"/>
    </xf>
    <xf numFmtId="0" fontId="27" fillId="0" borderId="17" xfId="0" applyFont="1" applyFill="1" applyBorder="1" applyAlignment="1">
      <alignment horizontal="left" vertical="center" wrapText="1"/>
    </xf>
    <xf numFmtId="9" fontId="27" fillId="0" borderId="17" xfId="16" applyFont="1" applyFill="1" applyBorder="1" applyAlignment="1">
      <alignment horizontal="center" vertical="center" wrapText="1"/>
    </xf>
    <xf numFmtId="0" fontId="27" fillId="0" borderId="17" xfId="0" applyFont="1" applyFill="1" applyBorder="1" applyAlignment="1">
      <alignment vertical="center"/>
    </xf>
    <xf numFmtId="9" fontId="27" fillId="0" borderId="17" xfId="16" applyFont="1" applyFill="1" applyBorder="1" applyAlignment="1">
      <alignment vertical="center"/>
    </xf>
    <xf numFmtId="10" fontId="27" fillId="0" borderId="116" xfId="0" applyNumberFormat="1" applyFont="1" applyFill="1" applyBorder="1" applyAlignment="1">
      <alignment vertical="center"/>
    </xf>
    <xf numFmtId="0" fontId="27" fillId="0" borderId="117" xfId="0" applyFont="1" applyFill="1" applyBorder="1" applyAlignment="1">
      <alignment vertical="center"/>
    </xf>
    <xf numFmtId="0" fontId="27" fillId="0" borderId="118" xfId="0" applyFont="1" applyFill="1" applyBorder="1" applyAlignment="1">
      <alignment horizontal="left" vertical="center" wrapText="1"/>
    </xf>
    <xf numFmtId="9" fontId="27" fillId="0" borderId="118" xfId="16" applyFont="1" applyFill="1" applyBorder="1" applyAlignment="1">
      <alignment horizontal="center" vertical="center" wrapText="1"/>
    </xf>
    <xf numFmtId="0" fontId="27" fillId="0" borderId="118" xfId="0" applyFont="1" applyFill="1" applyBorder="1" applyAlignment="1">
      <alignment vertical="center"/>
    </xf>
    <xf numFmtId="9" fontId="27" fillId="0" borderId="118" xfId="16" applyFont="1" applyFill="1" applyBorder="1" applyAlignment="1">
      <alignment vertical="center"/>
    </xf>
    <xf numFmtId="10" fontId="27" fillId="0" borderId="119" xfId="0" applyNumberFormat="1" applyFont="1" applyFill="1" applyBorder="1" applyAlignment="1">
      <alignment vertical="center"/>
    </xf>
    <xf numFmtId="0" fontId="4" fillId="0" borderId="0" xfId="0" applyFont="1" applyAlignment="1">
      <alignment horizontal="left"/>
    </xf>
    <xf numFmtId="0" fontId="4" fillId="0" borderId="0" xfId="0" applyFont="1" applyAlignment="1">
      <alignment horizontal="center"/>
    </xf>
    <xf numFmtId="0" fontId="26" fillId="0" borderId="140" xfId="0" applyFont="1" applyFill="1" applyBorder="1" applyAlignment="1" applyProtection="1">
      <alignment horizontal="right" vertical="center"/>
    </xf>
    <xf numFmtId="0" fontId="28" fillId="3" borderId="56" xfId="0" applyFont="1" applyFill="1" applyBorder="1" applyAlignment="1" applyProtection="1">
      <alignment horizontal="center" vertical="center"/>
      <protection locked="0"/>
    </xf>
    <xf numFmtId="1" fontId="92" fillId="3" borderId="17" xfId="0" applyNumberFormat="1" applyFont="1" applyFill="1" applyBorder="1" applyAlignment="1" applyProtection="1">
      <alignment horizontal="center" vertical="center"/>
      <protection locked="0"/>
    </xf>
    <xf numFmtId="0" fontId="28" fillId="0" borderId="17" xfId="0" applyFont="1" applyBorder="1" applyAlignment="1">
      <alignment horizontal="right" vertical="center"/>
    </xf>
    <xf numFmtId="44" fontId="28" fillId="3" borderId="29" xfId="0" applyNumberFormat="1" applyFont="1" applyFill="1" applyBorder="1" applyAlignment="1" applyProtection="1">
      <alignment vertical="center"/>
      <protection locked="0"/>
    </xf>
    <xf numFmtId="9" fontId="81" fillId="0" borderId="7" xfId="0" applyNumberFormat="1" applyFont="1" applyFill="1" applyBorder="1" applyAlignment="1" applyProtection="1">
      <alignment horizontal="center" vertical="center"/>
    </xf>
    <xf numFmtId="44" fontId="28" fillId="0" borderId="124" xfId="0" applyNumberFormat="1" applyFont="1" applyFill="1" applyBorder="1" applyAlignment="1" applyProtection="1">
      <alignment vertical="center"/>
    </xf>
    <xf numFmtId="0" fontId="0" fillId="0" borderId="4" xfId="0" applyBorder="1"/>
    <xf numFmtId="49" fontId="42" fillId="0" borderId="17" xfId="0" applyNumberFormat="1" applyFont="1" applyBorder="1" applyAlignment="1" applyProtection="1">
      <alignment horizontal="left" vertical="center"/>
    </xf>
    <xf numFmtId="0" fontId="0" fillId="0" borderId="0" xfId="0" applyBorder="1" applyAlignment="1">
      <alignment vertical="center"/>
    </xf>
    <xf numFmtId="0" fontId="14" fillId="0" borderId="138" xfId="0" applyFont="1" applyBorder="1" applyAlignment="1" applyProtection="1">
      <alignment horizontal="right" vertical="center"/>
    </xf>
    <xf numFmtId="0" fontId="14" fillId="0" borderId="138" xfId="0" applyFont="1" applyBorder="1" applyAlignment="1" applyProtection="1">
      <alignment vertical="center"/>
    </xf>
    <xf numFmtId="0" fontId="85" fillId="0" borderId="0" xfId="0" applyNumberFormat="1" applyFont="1" applyFill="1" applyBorder="1" applyAlignment="1" applyProtection="1">
      <alignment horizontal="center" vertical="center"/>
    </xf>
    <xf numFmtId="44" fontId="17" fillId="3" borderId="44" xfId="0" applyNumberFormat="1" applyFont="1" applyFill="1" applyBorder="1" applyAlignment="1" applyProtection="1">
      <alignment horizontal="right" vertical="center"/>
    </xf>
    <xf numFmtId="44" fontId="17" fillId="3" borderId="29" xfId="0" applyNumberFormat="1" applyFont="1" applyFill="1" applyBorder="1" applyAlignment="1" applyProtection="1">
      <alignment horizontal="right" vertical="center"/>
    </xf>
    <xf numFmtId="44" fontId="17" fillId="3" borderId="37" xfId="0" applyNumberFormat="1" applyFont="1" applyFill="1" applyBorder="1" applyAlignment="1" applyProtection="1">
      <alignment horizontal="right" vertical="center"/>
    </xf>
    <xf numFmtId="44" fontId="4" fillId="9" borderId="141" xfId="0" applyNumberFormat="1" applyFont="1" applyFill="1" applyBorder="1" applyAlignment="1" applyProtection="1">
      <alignment horizontal="right" vertical="center"/>
    </xf>
    <xf numFmtId="44" fontId="4" fillId="0" borderId="37" xfId="0" applyNumberFormat="1" applyFont="1" applyFill="1" applyBorder="1" applyAlignment="1" applyProtection="1">
      <alignment horizontal="right" vertical="center"/>
    </xf>
    <xf numFmtId="44" fontId="4" fillId="9" borderId="14" xfId="0" applyNumberFormat="1" applyFont="1" applyFill="1" applyBorder="1" applyAlignment="1" applyProtection="1">
      <alignment horizontal="right" vertical="center"/>
    </xf>
    <xf numFmtId="44" fontId="4" fillId="0" borderId="106" xfId="0" applyNumberFormat="1" applyFont="1" applyFill="1" applyBorder="1" applyAlignment="1" applyProtection="1">
      <alignment horizontal="right" vertical="center"/>
    </xf>
    <xf numFmtId="44" fontId="17" fillId="3" borderId="44" xfId="0" applyNumberFormat="1" applyFont="1" applyFill="1" applyBorder="1" applyAlignment="1" applyProtection="1">
      <alignment horizontal="right" vertical="center"/>
      <protection locked="0"/>
    </xf>
    <xf numFmtId="44" fontId="17" fillId="3" borderId="29" xfId="0" applyNumberFormat="1" applyFont="1" applyFill="1" applyBorder="1" applyAlignment="1" applyProtection="1">
      <alignment horizontal="right" vertical="center"/>
      <protection locked="0"/>
    </xf>
    <xf numFmtId="44" fontId="17" fillId="3" borderId="37" xfId="0" applyNumberFormat="1" applyFont="1" applyFill="1" applyBorder="1" applyAlignment="1" applyProtection="1">
      <alignment horizontal="right" vertical="center"/>
      <protection locked="0"/>
    </xf>
    <xf numFmtId="0" fontId="7" fillId="5" borderId="142" xfId="0" applyFont="1" applyFill="1" applyBorder="1" applyAlignment="1" applyProtection="1">
      <alignment horizontal="center" vertical="top" wrapText="1"/>
    </xf>
    <xf numFmtId="0" fontId="77" fillId="5" borderId="76" xfId="0" applyFont="1" applyFill="1" applyBorder="1" applyAlignment="1" applyProtection="1">
      <alignment horizontal="left" vertical="top"/>
    </xf>
    <xf numFmtId="44" fontId="17" fillId="3" borderId="43" xfId="0" applyNumberFormat="1" applyFont="1" applyFill="1" applyBorder="1" applyAlignment="1" applyProtection="1">
      <alignment horizontal="right" vertical="center"/>
      <protection locked="0"/>
    </xf>
    <xf numFmtId="44" fontId="17" fillId="3" borderId="17" xfId="0" applyNumberFormat="1" applyFont="1" applyFill="1" applyBorder="1" applyAlignment="1" applyProtection="1">
      <alignment horizontal="right" vertical="center"/>
      <protection locked="0"/>
    </xf>
    <xf numFmtId="44" fontId="17" fillId="3" borderId="143" xfId="0" applyNumberFormat="1" applyFont="1" applyFill="1" applyBorder="1" applyAlignment="1" applyProtection="1">
      <alignment horizontal="right" vertical="center"/>
      <protection locked="0"/>
    </xf>
    <xf numFmtId="44" fontId="4" fillId="9" borderId="144" xfId="0" applyNumberFormat="1" applyFont="1" applyFill="1" applyBorder="1" applyAlignment="1" applyProtection="1">
      <alignment horizontal="right" vertical="center"/>
    </xf>
    <xf numFmtId="44" fontId="17" fillId="3" borderId="142" xfId="0" applyNumberFormat="1" applyFont="1" applyFill="1" applyBorder="1" applyAlignment="1" applyProtection="1">
      <alignment horizontal="right" vertical="center"/>
    </xf>
    <xf numFmtId="44" fontId="17" fillId="3" borderId="135" xfId="0" applyNumberFormat="1" applyFont="1" applyFill="1" applyBorder="1" applyAlignment="1" applyProtection="1">
      <alignment horizontal="right" vertical="center"/>
    </xf>
    <xf numFmtId="44" fontId="17" fillId="3" borderId="17" xfId="0" applyNumberFormat="1" applyFont="1" applyFill="1" applyBorder="1" applyAlignment="1" applyProtection="1">
      <alignment horizontal="right" vertical="center"/>
    </xf>
    <xf numFmtId="44" fontId="17" fillId="3" borderId="143" xfId="0" applyNumberFormat="1" applyFont="1" applyFill="1" applyBorder="1" applyAlignment="1" applyProtection="1">
      <alignment horizontal="right" vertical="center"/>
    </xf>
    <xf numFmtId="0" fontId="17" fillId="0" borderId="87" xfId="0" applyFont="1" applyBorder="1" applyAlignment="1">
      <alignment horizontal="right" vertical="center"/>
    </xf>
    <xf numFmtId="0" fontId="25" fillId="2" borderId="12" xfId="0" applyFont="1" applyFill="1" applyBorder="1" applyAlignment="1" applyProtection="1">
      <alignment horizontal="right" vertical="center"/>
    </xf>
    <xf numFmtId="180" fontId="33" fillId="0" borderId="9" xfId="0" applyNumberFormat="1" applyFont="1" applyBorder="1" applyAlignment="1" applyProtection="1">
      <alignment horizontal="left" vertical="center"/>
    </xf>
    <xf numFmtId="176" fontId="33" fillId="0" borderId="0" xfId="0" applyNumberFormat="1" applyFont="1" applyBorder="1" applyAlignment="1" applyProtection="1">
      <alignment horizontal="left" vertical="center"/>
    </xf>
    <xf numFmtId="180" fontId="42" fillId="0" borderId="9" xfId="0" applyNumberFormat="1" applyFont="1" applyBorder="1" applyAlignment="1">
      <alignment horizontal="left" vertical="center"/>
    </xf>
    <xf numFmtId="0" fontId="96" fillId="0" borderId="24" xfId="0" applyFont="1" applyBorder="1" applyAlignment="1">
      <alignment horizontal="left" vertical="center"/>
    </xf>
    <xf numFmtId="0" fontId="96" fillId="0" borderId="24" xfId="0" applyFont="1" applyBorder="1" applyAlignment="1">
      <alignment vertical="center"/>
    </xf>
    <xf numFmtId="0" fontId="16" fillId="0" borderId="0" xfId="0" applyFont="1" applyAlignment="1">
      <alignment horizontal="center" vertical="top" wrapText="1"/>
    </xf>
    <xf numFmtId="0" fontId="14" fillId="0" borderId="0" xfId="0" applyFont="1" applyAlignment="1">
      <alignment horizontal="center" vertical="top" wrapText="1"/>
    </xf>
    <xf numFmtId="0" fontId="97" fillId="0" borderId="0" xfId="0" applyFont="1" applyAlignment="1">
      <alignment vertical="center" wrapText="1"/>
    </xf>
    <xf numFmtId="0" fontId="65" fillId="0" borderId="0" xfId="0" applyFont="1" applyAlignment="1">
      <alignment vertical="center" wrapText="1"/>
    </xf>
    <xf numFmtId="0" fontId="27" fillId="0" borderId="0" xfId="0" applyFont="1" applyAlignment="1">
      <alignment vertical="center" wrapText="1"/>
    </xf>
    <xf numFmtId="0" fontId="67" fillId="0" borderId="0" xfId="0" applyFont="1" applyAlignment="1" applyProtection="1">
      <alignment horizontal="left" vertical="center"/>
    </xf>
    <xf numFmtId="1" fontId="14" fillId="0" borderId="9" xfId="0" applyNumberFormat="1" applyFont="1" applyBorder="1" applyAlignment="1">
      <alignment horizontal="left" vertical="center"/>
    </xf>
    <xf numFmtId="1" fontId="16" fillId="0" borderId="9" xfId="0" applyNumberFormat="1" applyFont="1" applyBorder="1" applyAlignment="1" applyProtection="1">
      <alignment horizontal="left" vertical="center"/>
    </xf>
    <xf numFmtId="176" fontId="33" fillId="0" borderId="9" xfId="0" applyNumberFormat="1" applyFont="1" applyBorder="1" applyAlignment="1" applyProtection="1">
      <alignment horizontal="left" vertical="center"/>
    </xf>
    <xf numFmtId="175" fontId="21" fillId="0" borderId="58" xfId="0" applyNumberFormat="1" applyFont="1" applyFill="1" applyBorder="1" applyAlignment="1" applyProtection="1">
      <alignment vertical="center"/>
      <protection locked="0"/>
    </xf>
    <xf numFmtId="175" fontId="21" fillId="0" borderId="51" xfId="0" applyNumberFormat="1" applyFont="1" applyFill="1" applyBorder="1" applyAlignment="1" applyProtection="1">
      <alignment vertical="center"/>
      <protection locked="0"/>
    </xf>
    <xf numFmtId="0" fontId="16" fillId="0" borderId="9" xfId="0" applyFont="1" applyBorder="1" applyAlignment="1">
      <alignment vertical="center"/>
    </xf>
    <xf numFmtId="0" fontId="1" fillId="0" borderId="3" xfId="0" applyFont="1" applyBorder="1"/>
    <xf numFmtId="0" fontId="1" fillId="0" borderId="10" xfId="0" applyFont="1" applyBorder="1"/>
    <xf numFmtId="0" fontId="1" fillId="0" borderId="0" xfId="0" applyFont="1" applyBorder="1"/>
    <xf numFmtId="0" fontId="1" fillId="0" borderId="0" xfId="0" applyFont="1"/>
    <xf numFmtId="0" fontId="1" fillId="0" borderId="4" xfId="0" applyFont="1" applyBorder="1"/>
    <xf numFmtId="0" fontId="7" fillId="0" borderId="0" xfId="0" applyFont="1" applyBorder="1"/>
    <xf numFmtId="0" fontId="1" fillId="0" borderId="90" xfId="0" applyFont="1" applyBorder="1"/>
    <xf numFmtId="0" fontId="1" fillId="0" borderId="40" xfId="0" applyFont="1" applyBorder="1"/>
    <xf numFmtId="0" fontId="1" fillId="0" borderId="56" xfId="0" applyFont="1" applyBorder="1"/>
    <xf numFmtId="0" fontId="1" fillId="0" borderId="9" xfId="0" applyFont="1" applyBorder="1"/>
    <xf numFmtId="0" fontId="1" fillId="0" borderId="0" xfId="0" applyFont="1" applyBorder="1" applyAlignment="1">
      <alignment horizontal="right"/>
    </xf>
    <xf numFmtId="0" fontId="7" fillId="0" borderId="0" xfId="0" applyFont="1" applyBorder="1" applyAlignment="1">
      <alignment horizontal="center"/>
    </xf>
    <xf numFmtId="0" fontId="1" fillId="0" borderId="6" xfId="0" applyFont="1" applyBorder="1"/>
    <xf numFmtId="0" fontId="7" fillId="0" borderId="56" xfId="0" applyFont="1" applyBorder="1"/>
    <xf numFmtId="0" fontId="1" fillId="0" borderId="48" xfId="0" applyFont="1" applyBorder="1"/>
    <xf numFmtId="0" fontId="7" fillId="0" borderId="44" xfId="0" applyFont="1" applyBorder="1" applyAlignment="1">
      <alignment horizontal="center"/>
    </xf>
    <xf numFmtId="170" fontId="1" fillId="0" borderId="0" xfId="0" applyNumberFormat="1" applyFont="1" applyBorder="1"/>
    <xf numFmtId="0" fontId="1" fillId="0" borderId="0" xfId="0" applyFont="1" applyFill="1" applyBorder="1"/>
    <xf numFmtId="0" fontId="1" fillId="0" borderId="27" xfId="0" applyFont="1" applyBorder="1"/>
    <xf numFmtId="0" fontId="1" fillId="0" borderId="72" xfId="0" applyFont="1" applyBorder="1"/>
    <xf numFmtId="0" fontId="1" fillId="0" borderId="44" xfId="0" applyFont="1" applyBorder="1"/>
    <xf numFmtId="0" fontId="14" fillId="0" borderId="8" xfId="0" applyFont="1" applyBorder="1"/>
    <xf numFmtId="0" fontId="14" fillId="0" borderId="2" xfId="0" applyFont="1" applyBorder="1"/>
    <xf numFmtId="0" fontId="16" fillId="0" borderId="0" xfId="0" applyFont="1" applyBorder="1"/>
    <xf numFmtId="0" fontId="1" fillId="0" borderId="4" xfId="0" applyFont="1" applyFill="1" applyBorder="1"/>
    <xf numFmtId="0" fontId="7" fillId="0" borderId="0" xfId="0" applyFont="1" applyBorder="1" applyAlignment="1">
      <alignment horizontal="right"/>
    </xf>
    <xf numFmtId="180" fontId="7" fillId="0" borderId="90" xfId="0" applyNumberFormat="1" applyFont="1" applyBorder="1" applyAlignment="1">
      <alignment horizontal="left"/>
    </xf>
    <xf numFmtId="179" fontId="1" fillId="0" borderId="165" xfId="0" quotePrefix="1" applyNumberFormat="1" applyFont="1" applyBorder="1" applyAlignment="1">
      <alignment horizontal="center"/>
    </xf>
    <xf numFmtId="0" fontId="1" fillId="0" borderId="169" xfId="0" applyFont="1" applyBorder="1"/>
    <xf numFmtId="0" fontId="1" fillId="0" borderId="90" xfId="0" applyFont="1" applyBorder="1" applyAlignment="1">
      <alignment vertical="center"/>
    </xf>
    <xf numFmtId="0" fontId="1" fillId="0" borderId="86" xfId="0" applyFont="1" applyBorder="1"/>
    <xf numFmtId="0" fontId="1" fillId="0" borderId="170" xfId="0" applyFont="1" applyBorder="1"/>
    <xf numFmtId="0" fontId="7" fillId="0" borderId="86" xfId="0" applyFont="1" applyBorder="1"/>
    <xf numFmtId="176" fontId="1" fillId="0" borderId="139" xfId="0" applyNumberFormat="1" applyFont="1" applyBorder="1" applyAlignment="1">
      <alignment horizontal="center"/>
    </xf>
    <xf numFmtId="0" fontId="1" fillId="0" borderId="139" xfId="0" applyFont="1" applyBorder="1"/>
    <xf numFmtId="0" fontId="14" fillId="0" borderId="0" xfId="0" applyFont="1"/>
    <xf numFmtId="49" fontId="1" fillId="0" borderId="0" xfId="0" applyNumberFormat="1" applyFont="1" applyBorder="1"/>
    <xf numFmtId="0" fontId="7" fillId="0" borderId="90" xfId="0" applyFont="1" applyFill="1" applyBorder="1"/>
    <xf numFmtId="0" fontId="1" fillId="0" borderId="90" xfId="0" applyFont="1" applyFill="1" applyBorder="1"/>
    <xf numFmtId="0" fontId="1" fillId="0" borderId="165" xfId="0" applyFont="1" applyBorder="1"/>
    <xf numFmtId="49" fontId="1" fillId="0" borderId="4" xfId="0" applyNumberFormat="1" applyFont="1" applyBorder="1" applyAlignment="1">
      <alignment horizontal="center"/>
    </xf>
    <xf numFmtId="49" fontId="1" fillId="0" borderId="0" xfId="0" applyNumberFormat="1" applyFont="1"/>
    <xf numFmtId="49" fontId="1" fillId="0" borderId="90" xfId="0" applyNumberFormat="1" applyFont="1" applyBorder="1" applyAlignment="1"/>
    <xf numFmtId="0" fontId="16" fillId="0" borderId="2" xfId="0" quotePrefix="1" applyFont="1" applyBorder="1" applyAlignment="1">
      <alignment horizontal="center"/>
    </xf>
    <xf numFmtId="0" fontId="1" fillId="0" borderId="32" xfId="0" applyFont="1" applyBorder="1"/>
    <xf numFmtId="170" fontId="1" fillId="0" borderId="167" xfId="0" applyNumberFormat="1" applyFont="1" applyBorder="1"/>
    <xf numFmtId="44" fontId="1" fillId="0" borderId="44" xfId="0" applyNumberFormat="1" applyFont="1" applyBorder="1"/>
    <xf numFmtId="0" fontId="7" fillId="0" borderId="55" xfId="0" applyFont="1" applyBorder="1" applyAlignment="1">
      <alignment horizontal="center"/>
    </xf>
    <xf numFmtId="0" fontId="1" fillId="0" borderId="55" xfId="0" applyFont="1" applyBorder="1"/>
    <xf numFmtId="44" fontId="1" fillId="0" borderId="166" xfId="0" applyNumberFormat="1" applyFont="1" applyBorder="1"/>
    <xf numFmtId="170" fontId="1" fillId="0" borderId="44" xfId="0" applyNumberFormat="1" applyFont="1" applyBorder="1"/>
    <xf numFmtId="170" fontId="1" fillId="0" borderId="168" xfId="0" applyNumberFormat="1" applyFont="1" applyBorder="1"/>
    <xf numFmtId="170" fontId="1" fillId="0" borderId="171" xfId="0" applyNumberFormat="1" applyFont="1" applyBorder="1"/>
    <xf numFmtId="170" fontId="1" fillId="0" borderId="43" xfId="0" applyNumberFormat="1" applyFont="1" applyBorder="1"/>
    <xf numFmtId="170" fontId="1" fillId="0" borderId="172" xfId="0" applyNumberFormat="1" applyFont="1" applyBorder="1"/>
    <xf numFmtId="0" fontId="7" fillId="0" borderId="2" xfId="0" applyFont="1" applyBorder="1" applyAlignment="1">
      <alignment horizontal="right"/>
    </xf>
    <xf numFmtId="170" fontId="7" fillId="0" borderId="173" xfId="0" applyNumberFormat="1" applyFont="1" applyBorder="1"/>
    <xf numFmtId="170" fontId="7" fillId="0" borderId="143" xfId="0" applyNumberFormat="1" applyFont="1" applyBorder="1"/>
    <xf numFmtId="0" fontId="1" fillId="0" borderId="65" xfId="0" applyFont="1" applyBorder="1"/>
    <xf numFmtId="0" fontId="7" fillId="0" borderId="40" xfId="0" applyFont="1" applyBorder="1" applyAlignment="1">
      <alignment vertical="center" wrapText="1"/>
    </xf>
    <xf numFmtId="0" fontId="7" fillId="0" borderId="56" xfId="0" applyFont="1" applyBorder="1" applyAlignment="1">
      <alignment vertical="center" wrapText="1"/>
    </xf>
    <xf numFmtId="0" fontId="1" fillId="0" borderId="0" xfId="0" applyFont="1" applyBorder="1" applyAlignment="1"/>
    <xf numFmtId="0" fontId="1" fillId="0" borderId="0" xfId="0" applyFont="1" applyFill="1" applyBorder="1" applyAlignment="1">
      <alignment horizontal="left"/>
    </xf>
    <xf numFmtId="0" fontId="1" fillId="0" borderId="48" xfId="0" applyFont="1" applyFill="1" applyBorder="1" applyAlignment="1">
      <alignment horizontal="left"/>
    </xf>
    <xf numFmtId="0" fontId="7" fillId="0" borderId="0" xfId="0" applyFont="1" applyFill="1" applyBorder="1"/>
    <xf numFmtId="170" fontId="7" fillId="0" borderId="173" xfId="0" applyNumberFormat="1" applyFont="1" applyBorder="1" applyAlignment="1">
      <alignment vertical="center"/>
    </xf>
    <xf numFmtId="0" fontId="14" fillId="0" borderId="55" xfId="0" applyFont="1" applyBorder="1"/>
    <xf numFmtId="170" fontId="1" fillId="0" borderId="166" xfId="0" applyNumberFormat="1" applyFont="1" applyBorder="1"/>
    <xf numFmtId="0" fontId="1" fillId="0" borderId="48" xfId="0" applyFont="1" applyFill="1" applyBorder="1"/>
    <xf numFmtId="170" fontId="1" fillId="0" borderId="173" xfId="0" applyNumberFormat="1" applyFont="1" applyBorder="1"/>
    <xf numFmtId="0" fontId="16" fillId="0" borderId="55" xfId="0" applyFont="1" applyBorder="1" applyAlignment="1">
      <alignment horizontal="center"/>
    </xf>
    <xf numFmtId="9" fontId="7" fillId="0" borderId="0" xfId="0" applyNumberFormat="1" applyFont="1" applyBorder="1" applyAlignment="1">
      <alignment horizontal="right"/>
    </xf>
    <xf numFmtId="0" fontId="14" fillId="0" borderId="0" xfId="0" applyFont="1" applyBorder="1" applyAlignment="1"/>
    <xf numFmtId="170" fontId="1" fillId="0" borderId="118" xfId="0" applyNumberFormat="1" applyFont="1" applyBorder="1" applyAlignment="1"/>
    <xf numFmtId="170" fontId="1" fillId="0" borderId="17" xfId="0" applyNumberFormat="1" applyFont="1" applyBorder="1"/>
    <xf numFmtId="170" fontId="1" fillId="0" borderId="174" xfId="0" applyNumberFormat="1" applyFont="1" applyBorder="1"/>
    <xf numFmtId="0" fontId="1" fillId="0" borderId="0" xfId="0" applyFont="1" applyFill="1" applyBorder="1" applyAlignment="1"/>
    <xf numFmtId="170" fontId="1" fillId="0" borderId="173" xfId="0" applyNumberFormat="1" applyFont="1" applyBorder="1" applyAlignment="1"/>
    <xf numFmtId="0" fontId="1" fillId="0" borderId="27" xfId="0" applyFont="1" applyFill="1" applyBorder="1"/>
    <xf numFmtId="170" fontId="7" fillId="0" borderId="167" xfId="0" applyNumberFormat="1" applyFont="1" applyBorder="1"/>
    <xf numFmtId="9" fontId="1" fillId="0" borderId="0" xfId="0" applyNumberFormat="1" applyFont="1" applyBorder="1" applyAlignment="1">
      <alignment horizontal="center"/>
    </xf>
    <xf numFmtId="170" fontId="1" fillId="0" borderId="0" xfId="0" applyNumberFormat="1" applyFont="1" applyBorder="1" applyAlignment="1">
      <alignment horizontal="left"/>
    </xf>
    <xf numFmtId="170" fontId="1" fillId="0" borderId="37" xfId="0" applyNumberFormat="1" applyFont="1" applyBorder="1"/>
    <xf numFmtId="0" fontId="1" fillId="0" borderId="9" xfId="0" applyFont="1" applyFill="1" applyBorder="1"/>
    <xf numFmtId="170" fontId="7" fillId="0" borderId="37" xfId="0" applyNumberFormat="1" applyFont="1" applyBorder="1"/>
    <xf numFmtId="0" fontId="14" fillId="0" borderId="175" xfId="0" applyFont="1" applyBorder="1"/>
    <xf numFmtId="0" fontId="99" fillId="0" borderId="6" xfId="0" applyFont="1" applyBorder="1"/>
    <xf numFmtId="0" fontId="1" fillId="0" borderId="12" xfId="0" applyFont="1" applyBorder="1"/>
    <xf numFmtId="0" fontId="7" fillId="0" borderId="0" xfId="0" applyFont="1" applyBorder="1" applyAlignment="1">
      <alignment horizontal="center"/>
    </xf>
    <xf numFmtId="0" fontId="7" fillId="0" borderId="42" xfId="0" applyFont="1" applyBorder="1" applyAlignment="1"/>
    <xf numFmtId="0" fontId="19" fillId="0" borderId="8" xfId="0" applyFont="1" applyBorder="1"/>
    <xf numFmtId="0" fontId="19" fillId="0" borderId="3" xfId="0" applyFont="1" applyBorder="1"/>
    <xf numFmtId="0" fontId="7" fillId="0" borderId="3" xfId="0" applyFont="1" applyBorder="1"/>
    <xf numFmtId="0" fontId="1" fillId="0" borderId="8" xfId="0" applyFont="1" applyBorder="1"/>
    <xf numFmtId="0" fontId="1" fillId="0" borderId="2" xfId="0" applyFont="1" applyBorder="1"/>
    <xf numFmtId="0" fontId="7" fillId="0" borderId="0" xfId="0" applyFont="1"/>
    <xf numFmtId="0" fontId="7" fillId="0" borderId="0" xfId="0" applyFont="1" applyAlignment="1">
      <alignment horizontal="center"/>
    </xf>
    <xf numFmtId="181" fontId="1" fillId="0" borderId="90" xfId="0" applyNumberFormat="1" applyFont="1" applyBorder="1" applyAlignment="1">
      <alignment horizontal="center"/>
    </xf>
    <xf numFmtId="0" fontId="7" fillId="0" borderId="0" xfId="0" applyFont="1" applyAlignment="1"/>
    <xf numFmtId="180" fontId="1" fillId="0" borderId="165" xfId="0" applyNumberFormat="1" applyFont="1" applyFill="1" applyBorder="1" applyAlignment="1">
      <alignment horizontal="center"/>
    </xf>
    <xf numFmtId="0" fontId="7" fillId="0" borderId="2" xfId="0" applyFont="1" applyBorder="1"/>
    <xf numFmtId="0" fontId="1" fillId="0" borderId="0" xfId="0" applyFont="1" applyAlignment="1">
      <alignment horizontal="center"/>
    </xf>
    <xf numFmtId="0" fontId="1" fillId="0" borderId="90" xfId="0" applyFont="1" applyBorder="1" applyAlignment="1">
      <alignment horizontal="right"/>
    </xf>
    <xf numFmtId="0" fontId="1" fillId="0" borderId="0" xfId="0" applyFont="1" applyAlignment="1">
      <alignment horizontal="right"/>
    </xf>
    <xf numFmtId="0" fontId="7" fillId="0" borderId="46" xfId="0" applyFont="1" applyBorder="1"/>
    <xf numFmtId="0" fontId="7" fillId="0" borderId="16" xfId="0" applyFont="1" applyBorder="1"/>
    <xf numFmtId="0" fontId="1" fillId="0" borderId="16" xfId="0" applyFont="1" applyBorder="1"/>
    <xf numFmtId="0" fontId="1" fillId="0" borderId="40" xfId="0" applyFont="1" applyBorder="1" applyAlignment="1"/>
    <xf numFmtId="0" fontId="7" fillId="0" borderId="53" xfId="0" applyFont="1" applyBorder="1"/>
    <xf numFmtId="0" fontId="1" fillId="0" borderId="31" xfId="0" applyFont="1" applyBorder="1" applyAlignment="1">
      <alignment horizontal="center"/>
    </xf>
    <xf numFmtId="0" fontId="1" fillId="0" borderId="16" xfId="0" applyFont="1" applyBorder="1" applyAlignment="1">
      <alignment horizontal="center"/>
    </xf>
    <xf numFmtId="0" fontId="1" fillId="0" borderId="122" xfId="0" applyFont="1" applyBorder="1" applyAlignment="1">
      <alignment horizontal="center"/>
    </xf>
    <xf numFmtId="0" fontId="1" fillId="0" borderId="27" xfId="0" applyFont="1" applyBorder="1" applyAlignment="1">
      <alignment horizontal="center"/>
    </xf>
    <xf numFmtId="0" fontId="1" fillId="0" borderId="32" xfId="0" applyFont="1" applyBorder="1" applyAlignment="1">
      <alignment horizontal="center"/>
    </xf>
    <xf numFmtId="0" fontId="7" fillId="10" borderId="39" xfId="0" applyFont="1" applyFill="1" applyBorder="1" applyAlignment="1">
      <alignment horizontal="centerContinuous"/>
    </xf>
    <xf numFmtId="0" fontId="1" fillId="0" borderId="40" xfId="0" applyFont="1" applyBorder="1" applyAlignment="1">
      <alignment horizontal="centerContinuous"/>
    </xf>
    <xf numFmtId="0" fontId="1" fillId="0" borderId="27" xfId="0" applyFont="1" applyBorder="1" applyAlignment="1"/>
    <xf numFmtId="0" fontId="7" fillId="0" borderId="40" xfId="0" applyFont="1" applyBorder="1" applyAlignment="1"/>
    <xf numFmtId="0" fontId="7" fillId="0" borderId="27" xfId="0" applyFont="1" applyBorder="1" applyAlignment="1">
      <alignment horizontal="centerContinuous"/>
    </xf>
    <xf numFmtId="0" fontId="7" fillId="0" borderId="40" xfId="0" applyFont="1" applyBorder="1" applyAlignment="1">
      <alignment horizontal="centerContinuous"/>
    </xf>
    <xf numFmtId="0" fontId="1" fillId="0" borderId="27" xfId="0" applyFont="1" applyBorder="1" applyAlignment="1">
      <alignment horizontal="centerContinuous"/>
    </xf>
    <xf numFmtId="0" fontId="1" fillId="0" borderId="43" xfId="0" applyFont="1" applyBorder="1" applyAlignment="1">
      <alignment horizontal="center"/>
    </xf>
    <xf numFmtId="0" fontId="1" fillId="0" borderId="40" xfId="0" applyFont="1" applyBorder="1" applyAlignment="1">
      <alignment horizontal="center"/>
    </xf>
    <xf numFmtId="0" fontId="1" fillId="0" borderId="0" xfId="0" applyFont="1" applyBorder="1" applyAlignment="1">
      <alignment horizontal="center"/>
    </xf>
    <xf numFmtId="0" fontId="1" fillId="0" borderId="44" xfId="0" applyFont="1" applyBorder="1" applyAlignment="1">
      <alignment horizontal="center"/>
    </xf>
    <xf numFmtId="0" fontId="7" fillId="10" borderId="52" xfId="0" applyFont="1" applyFill="1" applyBorder="1" applyAlignment="1">
      <alignment horizontal="center"/>
    </xf>
    <xf numFmtId="0" fontId="1" fillId="0" borderId="42" xfId="0" applyFont="1" applyBorder="1" applyAlignment="1"/>
    <xf numFmtId="0" fontId="1" fillId="0" borderId="9" xfId="0" applyFont="1" applyBorder="1" applyAlignment="1">
      <alignment horizontal="centerContinuous"/>
    </xf>
    <xf numFmtId="0" fontId="1" fillId="0" borderId="42" xfId="0" applyFont="1" applyBorder="1" applyAlignment="1">
      <alignment horizontal="centerContinuous"/>
    </xf>
    <xf numFmtId="0" fontId="1" fillId="0" borderId="9" xfId="0" applyFont="1" applyBorder="1" applyAlignment="1">
      <alignment horizontal="center"/>
    </xf>
    <xf numFmtId="0" fontId="1" fillId="0" borderId="42" xfId="0" applyFont="1" applyBorder="1" applyAlignment="1">
      <alignment horizontal="center"/>
    </xf>
    <xf numFmtId="0" fontId="1" fillId="0" borderId="36" xfId="0" applyFont="1" applyBorder="1" applyAlignment="1">
      <alignment horizontal="center"/>
    </xf>
    <xf numFmtId="0" fontId="1" fillId="0" borderId="63" xfId="0" applyFont="1" applyBorder="1" applyAlignment="1">
      <alignment horizontal="center"/>
    </xf>
    <xf numFmtId="0" fontId="7" fillId="0" borderId="105" xfId="0" applyFont="1" applyBorder="1" applyAlignment="1">
      <alignment horizontal="center"/>
    </xf>
    <xf numFmtId="0" fontId="1" fillId="0" borderId="176" xfId="0" quotePrefix="1" applyFont="1" applyBorder="1"/>
    <xf numFmtId="0" fontId="1" fillId="0" borderId="100" xfId="0" applyFont="1" applyBorder="1"/>
    <xf numFmtId="0" fontId="1" fillId="0" borderId="176" xfId="0" applyFont="1" applyBorder="1"/>
    <xf numFmtId="0" fontId="1" fillId="0" borderId="177" xfId="0" applyFont="1" applyBorder="1"/>
    <xf numFmtId="182" fontId="1" fillId="0" borderId="176" xfId="0" applyNumberFormat="1" applyFont="1" applyBorder="1" applyAlignment="1">
      <alignment horizontal="center"/>
    </xf>
    <xf numFmtId="182" fontId="1" fillId="0" borderId="166" xfId="0" quotePrefix="1" applyNumberFormat="1" applyFont="1" applyBorder="1" applyAlignment="1">
      <alignment horizontal="center"/>
    </xf>
    <xf numFmtId="182" fontId="1" fillId="0" borderId="100" xfId="0" applyNumberFormat="1" applyFont="1" applyBorder="1" applyAlignment="1">
      <alignment horizontal="center"/>
    </xf>
    <xf numFmtId="182" fontId="1" fillId="0" borderId="166" xfId="0" applyNumberFormat="1" applyFont="1" applyBorder="1" applyAlignment="1">
      <alignment horizontal="center"/>
    </xf>
    <xf numFmtId="0" fontId="1" fillId="0" borderId="178" xfId="0" quotePrefix="1" applyFont="1" applyBorder="1" applyAlignment="1">
      <alignment horizontal="center"/>
    </xf>
    <xf numFmtId="0" fontId="7" fillId="0" borderId="52" xfId="0" applyFont="1" applyBorder="1" applyAlignment="1">
      <alignment horizontal="center"/>
    </xf>
    <xf numFmtId="0" fontId="1" fillId="0" borderId="42" xfId="0" quotePrefix="1" applyFont="1" applyBorder="1"/>
    <xf numFmtId="0" fontId="1" fillId="0" borderId="54" xfId="0" quotePrefix="1" applyFont="1" applyBorder="1" applyAlignment="1">
      <alignment horizontal="center"/>
    </xf>
    <xf numFmtId="0" fontId="1" fillId="0" borderId="42" xfId="0" applyFont="1" applyBorder="1"/>
    <xf numFmtId="0" fontId="1" fillId="0" borderId="54" xfId="0" applyFont="1" applyBorder="1"/>
    <xf numFmtId="182" fontId="1" fillId="0" borderId="42" xfId="0" applyNumberFormat="1" applyFont="1" applyBorder="1" applyAlignment="1">
      <alignment horizontal="center"/>
    </xf>
    <xf numFmtId="182" fontId="1" fillId="0" borderId="42" xfId="0" quotePrefix="1" applyNumberFormat="1" applyFont="1" applyBorder="1" applyAlignment="1">
      <alignment horizontal="center"/>
    </xf>
    <xf numFmtId="182" fontId="1" fillId="0" borderId="36" xfId="0" applyNumberFormat="1" applyFont="1" applyBorder="1" applyAlignment="1">
      <alignment horizontal="center"/>
    </xf>
    <xf numFmtId="0" fontId="1" fillId="0" borderId="63" xfId="0" quotePrefix="1" applyFont="1" applyBorder="1" applyAlignment="1">
      <alignment horizontal="center"/>
    </xf>
    <xf numFmtId="0" fontId="1" fillId="0" borderId="39" xfId="0" applyFont="1" applyBorder="1"/>
    <xf numFmtId="0" fontId="1" fillId="0" borderId="0" xfId="0" quotePrefix="1" applyFont="1" applyBorder="1"/>
    <xf numFmtId="0" fontId="7" fillId="0" borderId="179" xfId="0" applyFont="1" applyBorder="1" applyAlignment="1">
      <alignment horizontal="center"/>
    </xf>
    <xf numFmtId="182" fontId="7" fillId="0" borderId="180" xfId="0" applyNumberFormat="1" applyFont="1" applyBorder="1" applyAlignment="1">
      <alignment horizontal="center"/>
    </xf>
    <xf numFmtId="0" fontId="1" fillId="0" borderId="0" xfId="0" quotePrefix="1" applyFont="1" applyBorder="1" applyAlignment="1">
      <alignment horizontal="center"/>
    </xf>
    <xf numFmtId="0" fontId="7" fillId="0" borderId="181" xfId="0" applyFont="1" applyBorder="1"/>
    <xf numFmtId="0" fontId="1" fillId="0" borderId="65" xfId="0" quotePrefix="1" applyFont="1" applyBorder="1" applyAlignment="1">
      <alignment horizontal="center"/>
    </xf>
    <xf numFmtId="0" fontId="1" fillId="0" borderId="182" xfId="0" applyFont="1" applyBorder="1" applyAlignment="1">
      <alignment horizontal="center"/>
    </xf>
    <xf numFmtId="0" fontId="7" fillId="0" borderId="113" xfId="0" applyFont="1" applyBorder="1" applyAlignment="1">
      <alignment horizontal="center"/>
    </xf>
    <xf numFmtId="0" fontId="7" fillId="0" borderId="15" xfId="0" applyFont="1" applyBorder="1" applyAlignment="1">
      <alignment horizontal="center"/>
    </xf>
    <xf numFmtId="0" fontId="1" fillId="0" borderId="5" xfId="0" applyFont="1" applyBorder="1"/>
    <xf numFmtId="0" fontId="1" fillId="0" borderId="6" xfId="0" quotePrefix="1" applyFont="1" applyBorder="1"/>
    <xf numFmtId="0" fontId="1" fillId="0" borderId="6" xfId="0" applyFont="1" applyBorder="1" applyAlignment="1">
      <alignment horizontal="center"/>
    </xf>
    <xf numFmtId="0" fontId="1" fillId="0" borderId="6" xfId="0" quotePrefix="1" applyFont="1" applyBorder="1" applyAlignment="1">
      <alignment horizontal="center"/>
    </xf>
    <xf numFmtId="0" fontId="7" fillId="0" borderId="183" xfId="0" applyFont="1" applyBorder="1"/>
    <xf numFmtId="0" fontId="7" fillId="0" borderId="155" xfId="0" applyFont="1" applyBorder="1" applyAlignment="1">
      <alignment horizontal="center"/>
    </xf>
    <xf numFmtId="182" fontId="7" fillId="0" borderId="12" xfId="0" quotePrefix="1" applyNumberFormat="1" applyFont="1" applyBorder="1" applyAlignment="1">
      <alignment horizontal="center"/>
    </xf>
    <xf numFmtId="0" fontId="1" fillId="0" borderId="4" xfId="0" quotePrefix="1" applyFont="1" applyBorder="1" applyAlignment="1">
      <alignment horizontal="center"/>
    </xf>
    <xf numFmtId="0" fontId="1" fillId="0" borderId="15" xfId="0" quotePrefix="1" applyFont="1" applyBorder="1" applyAlignment="1">
      <alignment horizontal="center"/>
    </xf>
    <xf numFmtId="0" fontId="1" fillId="0" borderId="46" xfId="0" applyFont="1" applyBorder="1"/>
    <xf numFmtId="0" fontId="1" fillId="0" borderId="184" xfId="0" applyFont="1" applyBorder="1"/>
    <xf numFmtId="0" fontId="7" fillId="0" borderId="185" xfId="0" applyFont="1" applyBorder="1" applyAlignment="1">
      <alignment horizontal="center"/>
    </xf>
    <xf numFmtId="0" fontId="1" fillId="0" borderId="28" xfId="0" applyFont="1" applyBorder="1"/>
    <xf numFmtId="0" fontId="7" fillId="0" borderId="52" xfId="0" applyFont="1" applyBorder="1" applyAlignment="1">
      <alignment horizontal="centerContinuous"/>
    </xf>
    <xf numFmtId="0" fontId="1" fillId="0" borderId="9" xfId="0" applyFont="1" applyBorder="1" applyAlignment="1"/>
    <xf numFmtId="0" fontId="7" fillId="0" borderId="42" xfId="0" applyFont="1" applyBorder="1" applyAlignment="1">
      <alignment horizontal="centerContinuous"/>
    </xf>
    <xf numFmtId="0" fontId="7" fillId="0" borderId="184" xfId="0" applyFont="1" applyBorder="1"/>
    <xf numFmtId="0" fontId="7" fillId="0" borderId="80" xfId="0" applyFont="1" applyBorder="1"/>
    <xf numFmtId="0" fontId="7" fillId="0" borderId="186" xfId="0" applyFont="1" applyBorder="1" applyAlignment="1">
      <alignment horizontal="center"/>
    </xf>
    <xf numFmtId="0" fontId="7" fillId="0" borderId="56" xfId="0" applyFont="1" applyBorder="1" applyAlignment="1"/>
    <xf numFmtId="0" fontId="7" fillId="0" borderId="4" xfId="0" applyFont="1" applyBorder="1" applyAlignment="1">
      <alignment horizontal="center"/>
    </xf>
    <xf numFmtId="0" fontId="7" fillId="0" borderId="42" xfId="0" applyFont="1" applyBorder="1" applyAlignment="1">
      <alignment horizontal="center"/>
    </xf>
    <xf numFmtId="0" fontId="7" fillId="0" borderId="187" xfId="0" applyFont="1" applyBorder="1" applyAlignment="1">
      <alignment horizontal="center"/>
    </xf>
    <xf numFmtId="0" fontId="7" fillId="0" borderId="36" xfId="0" applyFont="1" applyBorder="1" applyAlignment="1">
      <alignment horizontal="center"/>
    </xf>
    <xf numFmtId="0" fontId="7" fillId="0" borderId="72" xfId="0" applyFont="1" applyBorder="1" applyAlignment="1">
      <alignment horizontal="center"/>
    </xf>
    <xf numFmtId="0" fontId="1" fillId="0" borderId="188" xfId="0" quotePrefix="1" applyFont="1" applyBorder="1" applyAlignment="1">
      <alignment horizontal="center"/>
    </xf>
    <xf numFmtId="0" fontId="1" fillId="0" borderId="189" xfId="0" quotePrefix="1" applyFont="1" applyBorder="1"/>
    <xf numFmtId="0" fontId="1" fillId="0" borderId="189" xfId="0" applyFont="1" applyBorder="1" applyAlignment="1">
      <alignment horizontal="center"/>
    </xf>
    <xf numFmtId="0" fontId="1" fillId="0" borderId="91" xfId="0" quotePrefix="1" applyFont="1" applyBorder="1" applyAlignment="1">
      <alignment horizontal="center"/>
    </xf>
    <xf numFmtId="0" fontId="1" fillId="0" borderId="190" xfId="0" applyFont="1" applyBorder="1"/>
    <xf numFmtId="0" fontId="1" fillId="0" borderId="91" xfId="0" applyFont="1" applyBorder="1"/>
    <xf numFmtId="0" fontId="1" fillId="0" borderId="189" xfId="0" quotePrefix="1" applyFont="1" applyBorder="1" applyAlignment="1">
      <alignment horizontal="center"/>
    </xf>
    <xf numFmtId="2" fontId="1" fillId="0" borderId="191" xfId="0" applyNumberFormat="1" applyFont="1" applyBorder="1" applyAlignment="1">
      <alignment horizontal="center"/>
    </xf>
    <xf numFmtId="0" fontId="1" fillId="0" borderId="90" xfId="0" applyFont="1" applyBorder="1" applyAlignment="1">
      <alignment horizontal="center"/>
    </xf>
    <xf numFmtId="182" fontId="1" fillId="0" borderId="167" xfId="0" quotePrefix="1" applyNumberFormat="1" applyFont="1" applyBorder="1" applyAlignment="1">
      <alignment horizontal="center"/>
    </xf>
    <xf numFmtId="0" fontId="1" fillId="0" borderId="52" xfId="0" quotePrefix="1" applyFont="1" applyBorder="1" applyAlignment="1">
      <alignment horizontal="center"/>
    </xf>
    <xf numFmtId="0" fontId="1" fillId="0" borderId="42" xfId="0" quotePrefix="1" applyFont="1" applyBorder="1" applyAlignment="1">
      <alignment horizontal="center"/>
    </xf>
    <xf numFmtId="0" fontId="1" fillId="0" borderId="54" xfId="0" applyFont="1" applyBorder="1" applyAlignment="1">
      <alignment horizontal="right"/>
    </xf>
    <xf numFmtId="0" fontId="1" fillId="0" borderId="42" xfId="0" quotePrefix="1" applyFont="1" applyBorder="1" applyAlignment="1"/>
    <xf numFmtId="2" fontId="1" fillId="0" borderId="192" xfId="0" applyNumberFormat="1" applyFont="1" applyBorder="1" applyAlignment="1">
      <alignment horizontal="center"/>
    </xf>
    <xf numFmtId="182" fontId="1" fillId="0" borderId="63" xfId="0" applyNumberFormat="1" applyFont="1" applyBorder="1" applyAlignment="1">
      <alignment horizontal="center"/>
    </xf>
    <xf numFmtId="0" fontId="1" fillId="10" borderId="62" xfId="0" applyFont="1" applyFill="1" applyBorder="1"/>
    <xf numFmtId="0" fontId="1" fillId="10" borderId="1" xfId="0" applyFont="1" applyFill="1" applyBorder="1"/>
    <xf numFmtId="0" fontId="7" fillId="10" borderId="1" xfId="0" applyFont="1" applyFill="1" applyBorder="1"/>
    <xf numFmtId="0" fontId="7" fillId="0" borderId="193" xfId="0" applyFont="1" applyBorder="1" applyAlignment="1">
      <alignment horizontal="center"/>
    </xf>
    <xf numFmtId="2" fontId="7" fillId="0" borderId="194" xfId="0" applyNumberFormat="1" applyFont="1" applyBorder="1" applyAlignment="1">
      <alignment horizontal="center"/>
    </xf>
    <xf numFmtId="0" fontId="7" fillId="0" borderId="79" xfId="0" applyFont="1" applyBorder="1" applyAlignment="1">
      <alignment horizontal="center"/>
    </xf>
    <xf numFmtId="182" fontId="7" fillId="0" borderId="154" xfId="0" applyNumberFormat="1" applyFont="1" applyBorder="1" applyAlignment="1">
      <alignment horizontal="center"/>
    </xf>
    <xf numFmtId="0" fontId="1" fillId="0" borderId="122" xfId="0" applyFont="1" applyBorder="1"/>
    <xf numFmtId="0" fontId="7" fillId="0" borderId="16" xfId="0" applyFont="1" applyFill="1" applyBorder="1"/>
    <xf numFmtId="0" fontId="1" fillId="0" borderId="15" xfId="0" applyFont="1" applyBorder="1"/>
    <xf numFmtId="0" fontId="1" fillId="0" borderId="54" xfId="0" applyFont="1" applyBorder="1" applyAlignment="1">
      <alignment horizontal="centerContinuous"/>
    </xf>
    <xf numFmtId="0" fontId="1" fillId="0" borderId="15" xfId="0" applyFont="1" applyBorder="1" applyAlignment="1"/>
    <xf numFmtId="0" fontId="7" fillId="0" borderId="42" xfId="0" applyFont="1" applyFill="1" applyBorder="1" applyAlignment="1"/>
    <xf numFmtId="0" fontId="1" fillId="0" borderId="54" xfId="0" applyFont="1" applyFill="1" applyBorder="1"/>
    <xf numFmtId="0" fontId="7" fillId="0" borderId="9" xfId="0" applyFont="1" applyBorder="1" applyAlignment="1">
      <alignment horizontal="centerContinuous"/>
    </xf>
    <xf numFmtId="0" fontId="7" fillId="0" borderId="42" xfId="0" applyFont="1" applyBorder="1"/>
    <xf numFmtId="0" fontId="7" fillId="0" borderId="9" xfId="0" applyFont="1" applyBorder="1"/>
    <xf numFmtId="0" fontId="7" fillId="0" borderId="9" xfId="0" applyFont="1" applyBorder="1" applyAlignment="1">
      <alignment horizontal="center"/>
    </xf>
    <xf numFmtId="0" fontId="1" fillId="0" borderId="72" xfId="0" applyFont="1" applyBorder="1" applyAlignment="1"/>
    <xf numFmtId="1" fontId="1" fillId="0" borderId="105" xfId="0" applyNumberFormat="1" applyFont="1" applyFill="1" applyBorder="1" applyAlignment="1">
      <alignment horizontal="center"/>
    </xf>
    <xf numFmtId="0" fontId="1" fillId="10" borderId="176" xfId="0" applyFont="1" applyFill="1" applyBorder="1" applyAlignment="1">
      <alignment horizontal="centerContinuous"/>
    </xf>
    <xf numFmtId="0" fontId="1" fillId="10" borderId="177" xfId="0" applyFont="1" applyFill="1" applyBorder="1" applyAlignment="1">
      <alignment horizontal="centerContinuous"/>
    </xf>
    <xf numFmtId="170" fontId="1" fillId="0" borderId="176" xfId="0" applyNumberFormat="1" applyFont="1" applyBorder="1"/>
    <xf numFmtId="0" fontId="1" fillId="0" borderId="100" xfId="0" quotePrefix="1" applyFont="1" applyBorder="1"/>
    <xf numFmtId="4" fontId="1" fillId="0" borderId="176" xfId="0" applyNumberFormat="1" applyFont="1" applyBorder="1"/>
    <xf numFmtId="0" fontId="7" fillId="0" borderId="31" xfId="0" applyFont="1" applyBorder="1" applyAlignment="1">
      <alignment horizontal="center"/>
    </xf>
    <xf numFmtId="0" fontId="1" fillId="0" borderId="103" xfId="0" applyFont="1" applyBorder="1" applyAlignment="1">
      <alignment horizontal="center"/>
    </xf>
    <xf numFmtId="0" fontId="1" fillId="0" borderId="189" xfId="0" applyFont="1" applyFill="1" applyBorder="1" applyAlignment="1"/>
    <xf numFmtId="0" fontId="1" fillId="0" borderId="91" xfId="0" applyFont="1" applyFill="1" applyBorder="1" applyAlignment="1">
      <alignment horizontal="center"/>
    </xf>
    <xf numFmtId="170" fontId="1" fillId="0" borderId="90" xfId="0" applyNumberFormat="1" applyFont="1" applyBorder="1"/>
    <xf numFmtId="0" fontId="1" fillId="0" borderId="90" xfId="0" quotePrefix="1" applyFont="1" applyBorder="1"/>
    <xf numFmtId="4" fontId="1" fillId="0" borderId="189" xfId="0" applyNumberFormat="1" applyFont="1" applyBorder="1"/>
    <xf numFmtId="0" fontId="7" fillId="0" borderId="63" xfId="0" applyFont="1" applyBorder="1" applyAlignment="1">
      <alignment horizontal="center"/>
    </xf>
    <xf numFmtId="0" fontId="1" fillId="10" borderId="96" xfId="0" applyFont="1" applyFill="1" applyBorder="1"/>
    <xf numFmtId="182" fontId="1" fillId="0" borderId="195" xfId="0" applyNumberFormat="1" applyFont="1" applyBorder="1"/>
    <xf numFmtId="0" fontId="1" fillId="0" borderId="87" xfId="0" applyFont="1" applyBorder="1"/>
    <xf numFmtId="170" fontId="1" fillId="0" borderId="86" xfId="0" applyNumberFormat="1" applyFont="1" applyBorder="1"/>
    <xf numFmtId="0" fontId="1" fillId="0" borderId="86" xfId="0" quotePrefix="1" applyFont="1" applyBorder="1"/>
    <xf numFmtId="4" fontId="1" fillId="0" borderId="195" xfId="0" applyNumberFormat="1" applyFont="1" applyBorder="1"/>
    <xf numFmtId="182" fontId="7" fillId="0" borderId="40" xfId="0" applyNumberFormat="1" applyFont="1" applyBorder="1"/>
    <xf numFmtId="1" fontId="1" fillId="0" borderId="31" xfId="0" applyNumberFormat="1" applyFont="1" applyBorder="1"/>
    <xf numFmtId="182" fontId="1" fillId="0" borderId="40" xfId="0" applyNumberFormat="1" applyFont="1" applyBorder="1"/>
    <xf numFmtId="182" fontId="1" fillId="0" borderId="31" xfId="0" applyNumberFormat="1" applyFont="1" applyBorder="1"/>
    <xf numFmtId="4" fontId="1" fillId="0" borderId="40" xfId="0" applyNumberFormat="1" applyFont="1" applyBorder="1"/>
    <xf numFmtId="170" fontId="1" fillId="0" borderId="32" xfId="0" applyNumberFormat="1" applyFont="1" applyBorder="1" applyAlignment="1"/>
    <xf numFmtId="0" fontId="1" fillId="0" borderId="52" xfId="0" applyFont="1" applyFill="1" applyBorder="1"/>
    <xf numFmtId="182" fontId="1" fillId="0" borderId="42" xfId="0" applyNumberFormat="1" applyFont="1" applyBorder="1" applyAlignment="1">
      <alignment horizontal="right"/>
    </xf>
    <xf numFmtId="170" fontId="1" fillId="0" borderId="42" xfId="0" applyNumberFormat="1" applyFont="1" applyBorder="1"/>
    <xf numFmtId="0" fontId="1" fillId="0" borderId="9" xfId="0" quotePrefix="1" applyFont="1" applyBorder="1"/>
    <xf numFmtId="4" fontId="1" fillId="0" borderId="42" xfId="0" applyNumberFormat="1" applyFont="1" applyBorder="1"/>
    <xf numFmtId="1" fontId="1" fillId="0" borderId="36" xfId="0" applyNumberFormat="1" applyFont="1" applyBorder="1" applyAlignment="1">
      <alignment horizontal="center"/>
    </xf>
    <xf numFmtId="4" fontId="1" fillId="0" borderId="42" xfId="0" applyNumberFormat="1" applyFont="1" applyBorder="1" applyAlignment="1">
      <alignment horizontal="center"/>
    </xf>
    <xf numFmtId="4" fontId="1" fillId="0" borderId="63" xfId="0" applyNumberFormat="1" applyFont="1" applyBorder="1" applyAlignment="1">
      <alignment horizontal="center"/>
    </xf>
    <xf numFmtId="0" fontId="1" fillId="10" borderId="5" xfId="0" applyFont="1" applyFill="1" applyBorder="1"/>
    <xf numFmtId="0" fontId="1" fillId="10" borderId="6" xfId="0" applyFont="1" applyFill="1" applyBorder="1"/>
    <xf numFmtId="0" fontId="7" fillId="0" borderId="153" xfId="0" applyFont="1" applyBorder="1"/>
    <xf numFmtId="0" fontId="1" fillId="0" borderId="1" xfId="0" applyFont="1" applyBorder="1"/>
    <xf numFmtId="4" fontId="7" fillId="0" borderId="153" xfId="0" applyNumberFormat="1" applyFont="1" applyBorder="1"/>
    <xf numFmtId="0" fontId="1" fillId="0" borderId="136" xfId="0" applyFont="1" applyBorder="1"/>
    <xf numFmtId="0" fontId="1" fillId="10" borderId="153" xfId="0" applyFont="1" applyFill="1" applyBorder="1"/>
    <xf numFmtId="4" fontId="7" fillId="0" borderId="81" xfId="0" applyNumberFormat="1" applyFont="1" applyBorder="1" applyAlignment="1">
      <alignment horizontal="center"/>
    </xf>
    <xf numFmtId="0" fontId="7" fillId="0" borderId="39" xfId="0" applyFont="1" applyBorder="1" applyAlignment="1">
      <alignment horizontal="center"/>
    </xf>
    <xf numFmtId="0" fontId="7" fillId="0" borderId="40" xfId="0" applyFont="1" applyBorder="1"/>
    <xf numFmtId="0" fontId="1" fillId="0" borderId="53" xfId="0" applyFont="1" applyBorder="1"/>
    <xf numFmtId="0" fontId="7" fillId="0" borderId="40" xfId="0" applyFont="1" applyBorder="1" applyAlignment="1">
      <alignment horizontal="center"/>
    </xf>
    <xf numFmtId="0" fontId="7" fillId="0" borderId="56" xfId="0" applyFont="1" applyBorder="1" applyAlignment="1">
      <alignment horizontal="centerContinuous"/>
    </xf>
    <xf numFmtId="0" fontId="7" fillId="0" borderId="32" xfId="0" applyFont="1" applyBorder="1" applyAlignment="1">
      <alignment horizontal="center"/>
    </xf>
    <xf numFmtId="0" fontId="1" fillId="0" borderId="30" xfId="0" applyFont="1" applyBorder="1"/>
    <xf numFmtId="1" fontId="1" fillId="0" borderId="40" xfId="0" applyNumberFormat="1" applyFont="1" applyBorder="1"/>
    <xf numFmtId="0" fontId="7" fillId="0" borderId="31" xfId="0" applyFont="1" applyBorder="1" applyAlignment="1"/>
    <xf numFmtId="0" fontId="1" fillId="0" borderId="31" xfId="0" applyFont="1" applyBorder="1"/>
    <xf numFmtId="4" fontId="1" fillId="0" borderId="32" xfId="0" applyNumberFormat="1" applyFont="1" applyBorder="1"/>
    <xf numFmtId="0" fontId="1" fillId="0" borderId="103" xfId="0" applyFont="1" applyBorder="1"/>
    <xf numFmtId="0" fontId="1" fillId="0" borderId="189" xfId="0" applyFont="1" applyBorder="1"/>
    <xf numFmtId="1" fontId="1" fillId="0" borderId="189" xfId="0" applyNumberFormat="1" applyFont="1" applyBorder="1"/>
    <xf numFmtId="0" fontId="1" fillId="0" borderId="168" xfId="0" applyFont="1" applyBorder="1" applyAlignment="1">
      <alignment horizontal="right"/>
    </xf>
    <xf numFmtId="9" fontId="1" fillId="0" borderId="168" xfId="0" applyNumberFormat="1" applyFont="1" applyBorder="1" applyAlignment="1">
      <alignment horizontal="center"/>
    </xf>
    <xf numFmtId="170" fontId="1" fillId="0" borderId="189" xfId="0" applyNumberFormat="1" applyFont="1" applyBorder="1"/>
    <xf numFmtId="4" fontId="1" fillId="0" borderId="167" xfId="0" applyNumberFormat="1" applyFont="1" applyBorder="1" applyAlignment="1"/>
    <xf numFmtId="0" fontId="1" fillId="0" borderId="52" xfId="0" applyFont="1" applyBorder="1"/>
    <xf numFmtId="1" fontId="1" fillId="0" borderId="42" xfId="0" applyNumberFormat="1" applyFont="1" applyBorder="1"/>
    <xf numFmtId="0" fontId="1" fillId="0" borderId="43" xfId="0" applyFont="1" applyBorder="1" applyAlignment="1">
      <alignment horizontal="right"/>
    </xf>
    <xf numFmtId="0" fontId="1" fillId="0" borderId="43" xfId="0" applyFont="1" applyBorder="1"/>
    <xf numFmtId="2" fontId="1" fillId="0" borderId="56" xfId="0" applyNumberFormat="1" applyFont="1" applyBorder="1"/>
    <xf numFmtId="4" fontId="1" fillId="0" borderId="44" xfId="0" applyNumberFormat="1" applyFont="1" applyBorder="1" applyAlignment="1"/>
    <xf numFmtId="182" fontId="1" fillId="10" borderId="6" xfId="0" applyNumberFormat="1" applyFont="1" applyFill="1" applyBorder="1"/>
    <xf numFmtId="0" fontId="1" fillId="10" borderId="6" xfId="0" applyFont="1" applyFill="1" applyBorder="1" applyAlignment="1">
      <alignment horizontal="center"/>
    </xf>
    <xf numFmtId="4" fontId="7" fillId="0" borderId="81" xfId="0" applyNumberFormat="1" applyFont="1" applyBorder="1" applyAlignment="1"/>
    <xf numFmtId="183" fontId="7" fillId="0" borderId="5" xfId="0" applyNumberFormat="1" applyFont="1" applyBorder="1"/>
    <xf numFmtId="183" fontId="19" fillId="0" borderId="6" xfId="0" applyNumberFormat="1" applyFont="1" applyBorder="1"/>
    <xf numFmtId="183" fontId="1" fillId="0" borderId="6" xfId="0" applyNumberFormat="1" applyFont="1" applyBorder="1"/>
    <xf numFmtId="183" fontId="7" fillId="0" borderId="83" xfId="0" applyNumberFormat="1" applyFont="1" applyBorder="1" applyAlignment="1">
      <alignment horizontal="centerContinuous"/>
    </xf>
    <xf numFmtId="183" fontId="7" fillId="0" borderId="109" xfId="0" applyNumberFormat="1" applyFont="1" applyBorder="1" applyAlignment="1">
      <alignment horizontal="centerContinuous"/>
    </xf>
    <xf numFmtId="183" fontId="1" fillId="0" borderId="109" xfId="0" applyNumberFormat="1" applyFont="1" applyBorder="1"/>
    <xf numFmtId="183" fontId="7" fillId="0" borderId="109" xfId="0" applyNumberFormat="1" applyFont="1" applyBorder="1"/>
    <xf numFmtId="183" fontId="1" fillId="0" borderId="196" xfId="0" applyNumberFormat="1" applyFont="1" applyBorder="1"/>
    <xf numFmtId="0" fontId="1" fillId="0" borderId="75" xfId="0" applyFont="1" applyBorder="1"/>
    <xf numFmtId="183" fontId="7" fillId="0" borderId="125" xfId="0" applyNumberFormat="1" applyFont="1" applyBorder="1" applyAlignment="1">
      <alignment horizontal="center"/>
    </xf>
    <xf numFmtId="183" fontId="1" fillId="0" borderId="52" xfId="0" applyNumberFormat="1" applyFont="1" applyBorder="1"/>
    <xf numFmtId="183" fontId="1" fillId="0" borderId="9" xfId="0" applyNumberFormat="1" applyFont="1" applyBorder="1"/>
    <xf numFmtId="183" fontId="1" fillId="0" borderId="42" xfId="0" applyNumberFormat="1" applyFont="1" applyBorder="1"/>
    <xf numFmtId="183" fontId="1" fillId="0" borderId="54" xfId="0" applyNumberFormat="1" applyFont="1" applyBorder="1"/>
    <xf numFmtId="183" fontId="1" fillId="0" borderId="197" xfId="0" applyNumberFormat="1" applyFont="1" applyBorder="1"/>
    <xf numFmtId="183" fontId="1" fillId="0" borderId="198" xfId="0" applyNumberFormat="1" applyFont="1" applyBorder="1"/>
    <xf numFmtId="183" fontId="1" fillId="0" borderId="199" xfId="0" applyNumberFormat="1" applyFont="1" applyBorder="1"/>
    <xf numFmtId="0" fontId="1" fillId="0" borderId="198" xfId="0" applyFont="1" applyBorder="1"/>
    <xf numFmtId="0" fontId="1" fillId="0" borderId="199" xfId="0" applyFont="1" applyBorder="1"/>
    <xf numFmtId="183" fontId="1" fillId="0" borderId="63" xfId="0" applyNumberFormat="1" applyFont="1" applyBorder="1"/>
    <xf numFmtId="183" fontId="1" fillId="0" borderId="5" xfId="0" quotePrefix="1" applyNumberFormat="1" applyFont="1" applyBorder="1"/>
    <xf numFmtId="183" fontId="1" fillId="0" borderId="6" xfId="0" quotePrefix="1" applyNumberFormat="1" applyFont="1" applyBorder="1"/>
    <xf numFmtId="183" fontId="1" fillId="0" borderId="156" xfId="0" applyNumberFormat="1" applyFont="1" applyBorder="1"/>
    <xf numFmtId="183" fontId="1" fillId="0" borderId="76" xfId="0" applyNumberFormat="1" applyFont="1" applyBorder="1"/>
    <xf numFmtId="183" fontId="1" fillId="0" borderId="153" xfId="0" applyNumberFormat="1" applyFont="1" applyBorder="1"/>
    <xf numFmtId="170" fontId="1" fillId="0" borderId="106" xfId="0" applyNumberFormat="1" applyFont="1" applyBorder="1" applyAlignment="1">
      <alignment horizontal="center"/>
    </xf>
    <xf numFmtId="0" fontId="7" fillId="0" borderId="52" xfId="0" applyFont="1" applyBorder="1"/>
    <xf numFmtId="0" fontId="7" fillId="0" borderId="17" xfId="0" applyFont="1" applyBorder="1" applyAlignment="1">
      <alignment horizontal="center"/>
    </xf>
    <xf numFmtId="0" fontId="1" fillId="0" borderId="0" xfId="0" applyFont="1" applyAlignment="1"/>
    <xf numFmtId="15" fontId="1" fillId="0" borderId="52" xfId="0" applyNumberFormat="1" applyFont="1" applyBorder="1" applyAlignment="1">
      <alignment horizontal="centerContinuous"/>
    </xf>
    <xf numFmtId="170" fontId="7" fillId="0" borderId="63" xfId="0" applyNumberFormat="1" applyFont="1" applyBorder="1" applyAlignment="1">
      <alignment horizontal="center"/>
    </xf>
    <xf numFmtId="0" fontId="7" fillId="0" borderId="46" xfId="0" applyFont="1" applyBorder="1" applyAlignment="1">
      <alignment horizontal="centerContinuous"/>
    </xf>
    <xf numFmtId="0" fontId="1" fillId="0" borderId="16" xfId="0" applyFont="1" applyBorder="1" applyAlignment="1">
      <alignment horizontal="centerContinuous"/>
    </xf>
    <xf numFmtId="0" fontId="100" fillId="0" borderId="27" xfId="0" applyFont="1" applyBorder="1" applyAlignment="1">
      <alignment horizontal="centerContinuous"/>
    </xf>
    <xf numFmtId="0" fontId="100" fillId="0" borderId="9" xfId="0" applyFont="1" applyBorder="1"/>
    <xf numFmtId="0" fontId="1" fillId="0" borderId="189" xfId="0" applyFont="1" applyBorder="1" applyAlignment="1">
      <alignment horizontal="centerContinuous"/>
    </xf>
    <xf numFmtId="0" fontId="1" fillId="0" borderId="90" xfId="0" applyFont="1" applyBorder="1" applyAlignment="1">
      <alignment horizontal="centerContinuous"/>
    </xf>
    <xf numFmtId="0" fontId="7" fillId="0" borderId="166" xfId="0" applyFont="1" applyBorder="1" applyAlignment="1">
      <alignment horizontal="center"/>
    </xf>
    <xf numFmtId="170" fontId="7" fillId="0" borderId="167" xfId="0" applyNumberFormat="1" applyFont="1" applyBorder="1" applyAlignment="1">
      <alignment horizontal="center"/>
    </xf>
    <xf numFmtId="0" fontId="1" fillId="0" borderId="52" xfId="0" applyFont="1" applyBorder="1" applyAlignment="1">
      <alignment horizontal="center"/>
    </xf>
    <xf numFmtId="0" fontId="19" fillId="0" borderId="42" xfId="0" applyFont="1" applyBorder="1" applyAlignment="1"/>
    <xf numFmtId="0" fontId="7" fillId="0" borderId="9" xfId="0" applyFont="1" applyBorder="1" applyAlignment="1"/>
    <xf numFmtId="170" fontId="1" fillId="0" borderId="63" xfId="0" applyNumberFormat="1" applyFont="1" applyBorder="1" applyAlignment="1">
      <alignment horizontal="center"/>
    </xf>
    <xf numFmtId="0" fontId="1" fillId="10" borderId="2" xfId="0" applyFont="1" applyFill="1" applyBorder="1"/>
    <xf numFmtId="0" fontId="1" fillId="10" borderId="0" xfId="0" applyFont="1" applyFill="1" applyBorder="1"/>
    <xf numFmtId="0" fontId="1" fillId="10" borderId="0" xfId="0" applyFont="1" applyFill="1"/>
    <xf numFmtId="0" fontId="7" fillId="0" borderId="80" xfId="0" applyFont="1" applyBorder="1" applyAlignment="1"/>
    <xf numFmtId="170" fontId="7" fillId="0" borderId="29" xfId="0" applyNumberFormat="1" applyFont="1" applyBorder="1" applyAlignment="1">
      <alignment horizontal="center"/>
    </xf>
    <xf numFmtId="0" fontId="7" fillId="10" borderId="6" xfId="0" applyFont="1" applyFill="1" applyBorder="1"/>
    <xf numFmtId="0" fontId="7" fillId="0" borderId="156" xfId="0" applyFont="1" applyBorder="1"/>
    <xf numFmtId="4" fontId="7" fillId="0" borderId="106" xfId="0" applyNumberFormat="1" applyFont="1" applyBorder="1" applyAlignment="1">
      <alignment horizontal="center"/>
    </xf>
    <xf numFmtId="0" fontId="101" fillId="0" borderId="0" xfId="0" applyFont="1" applyAlignment="1">
      <alignment horizontal="left" vertical="center" indent="1"/>
    </xf>
    <xf numFmtId="0" fontId="102" fillId="0" borderId="0" xfId="0" applyFont="1" applyAlignment="1">
      <alignment horizontal="left" vertical="center" indent="1"/>
    </xf>
    <xf numFmtId="0" fontId="103" fillId="0" borderId="0" xfId="0" applyFont="1" applyAlignment="1">
      <alignment horizontal="justify" vertical="center"/>
    </xf>
    <xf numFmtId="0" fontId="32" fillId="0" borderId="0" xfId="0" applyFont="1"/>
    <xf numFmtId="9" fontId="21" fillId="3" borderId="31" xfId="16" applyFont="1" applyFill="1" applyBorder="1" applyAlignment="1" applyProtection="1">
      <alignment vertical="center"/>
      <protection locked="0"/>
    </xf>
    <xf numFmtId="9" fontId="21" fillId="3" borderId="34" xfId="16" applyFont="1" applyFill="1" applyBorder="1" applyAlignment="1" applyProtection="1">
      <alignment vertical="center"/>
      <protection locked="0"/>
    </xf>
    <xf numFmtId="9" fontId="21" fillId="3" borderId="36" xfId="16" applyFont="1" applyFill="1" applyBorder="1" applyAlignment="1" applyProtection="1">
      <alignment vertical="center"/>
      <protection locked="0"/>
    </xf>
    <xf numFmtId="49" fontId="18" fillId="3" borderId="80" xfId="0" applyNumberFormat="1" applyFont="1" applyFill="1" applyBorder="1" applyAlignment="1" applyProtection="1">
      <alignment vertical="center"/>
      <protection locked="0"/>
    </xf>
    <xf numFmtId="49" fontId="14" fillId="0" borderId="15" xfId="0" applyNumberFormat="1" applyFont="1" applyBorder="1" applyAlignment="1" applyProtection="1">
      <alignment vertical="center"/>
      <protection locked="0"/>
    </xf>
    <xf numFmtId="49" fontId="18" fillId="3" borderId="149" xfId="0" applyNumberFormat="1" applyFont="1" applyFill="1" applyBorder="1" applyAlignment="1" applyProtection="1">
      <alignment horizontal="left" vertical="center"/>
      <protection locked="0"/>
    </xf>
    <xf numFmtId="49" fontId="16" fillId="0" borderId="26" xfId="0" applyNumberFormat="1" applyFont="1" applyBorder="1" applyAlignment="1" applyProtection="1">
      <alignment horizontal="left" vertical="center"/>
      <protection locked="0"/>
    </xf>
    <xf numFmtId="49" fontId="18" fillId="0" borderId="80" xfId="0" applyNumberFormat="1" applyFont="1" applyFill="1" applyBorder="1" applyAlignment="1" applyProtection="1">
      <alignment vertical="center"/>
    </xf>
    <xf numFmtId="49" fontId="14" fillId="0" borderId="15" xfId="0" applyNumberFormat="1" applyFont="1" applyFill="1" applyBorder="1" applyAlignment="1" applyProtection="1">
      <alignment vertical="center"/>
    </xf>
    <xf numFmtId="49" fontId="18" fillId="3" borderId="153" xfId="0" applyNumberFormat="1" applyFont="1"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54" xfId="0" applyBorder="1" applyAlignment="1" applyProtection="1">
      <alignment horizontal="left" vertical="center"/>
      <protection locked="0"/>
    </xf>
    <xf numFmtId="49" fontId="18" fillId="3" borderId="17" xfId="0" applyNumberFormat="1" applyFont="1" applyFill="1" applyBorder="1" applyAlignment="1" applyProtection="1">
      <alignment horizontal="left" vertical="center"/>
      <protection locked="0"/>
    </xf>
    <xf numFmtId="49" fontId="14" fillId="0" borderId="17" xfId="0" applyNumberFormat="1" applyFont="1" applyBorder="1" applyAlignment="1" applyProtection="1">
      <alignment horizontal="left" vertical="center"/>
      <protection locked="0"/>
    </xf>
    <xf numFmtId="0" fontId="43" fillId="5" borderId="11" xfId="0" applyFont="1" applyFill="1" applyBorder="1" applyAlignment="1" applyProtection="1">
      <alignment horizontal="center" vertical="center" wrapText="1"/>
    </xf>
    <xf numFmtId="0" fontId="44" fillId="0" borderId="7" xfId="0" applyFont="1" applyBorder="1" applyAlignment="1" applyProtection="1">
      <alignment horizontal="center" vertical="center" wrapText="1"/>
    </xf>
    <xf numFmtId="0" fontId="44" fillId="0" borderId="124" xfId="0" applyFont="1" applyBorder="1" applyAlignment="1" applyProtection="1">
      <alignment horizontal="center" vertical="center" wrapText="1"/>
    </xf>
    <xf numFmtId="0" fontId="17" fillId="0" borderId="52" xfId="0" applyFont="1" applyFill="1" applyBorder="1" applyAlignment="1" applyProtection="1">
      <alignment horizontal="right" vertical="center"/>
    </xf>
    <xf numFmtId="0" fontId="14" fillId="0" borderId="9" xfId="0" applyFont="1" applyBorder="1" applyAlignment="1">
      <alignment horizontal="right" vertical="center"/>
    </xf>
    <xf numFmtId="0" fontId="14" fillId="0" borderId="54" xfId="0" applyFont="1" applyBorder="1" applyAlignment="1">
      <alignment horizontal="right" vertical="center"/>
    </xf>
    <xf numFmtId="0" fontId="53" fillId="0" borderId="2" xfId="0" applyFont="1" applyBorder="1" applyAlignment="1" applyProtection="1">
      <alignment horizontal="center" vertical="center"/>
    </xf>
    <xf numFmtId="0" fontId="53" fillId="0" borderId="0" xfId="0" applyFont="1" applyBorder="1" applyAlignment="1" applyProtection="1">
      <alignment horizontal="center" vertical="center"/>
    </xf>
    <xf numFmtId="49" fontId="18" fillId="3" borderId="80" xfId="0" applyNumberFormat="1" applyFont="1" applyFill="1" applyBorder="1" applyAlignment="1" applyProtection="1">
      <alignment horizontal="left" vertical="center"/>
      <protection locked="0"/>
    </xf>
    <xf numFmtId="49" fontId="47" fillId="3" borderId="17" xfId="0" applyNumberFormat="1" applyFont="1" applyFill="1" applyBorder="1" applyAlignment="1" applyProtection="1">
      <alignment horizontal="left" vertical="center"/>
      <protection locked="0"/>
    </xf>
    <xf numFmtId="0" fontId="39" fillId="0" borderId="29" xfId="0" applyFont="1" applyBorder="1" applyAlignment="1" applyProtection="1">
      <alignment horizontal="left" vertical="center"/>
      <protection locked="0"/>
    </xf>
    <xf numFmtId="0" fontId="28" fillId="0" borderId="39" xfId="0" applyFont="1" applyBorder="1" applyAlignment="1">
      <alignment vertical="center" wrapText="1"/>
    </xf>
    <xf numFmtId="0" fontId="14" fillId="0" borderId="27" xfId="0" applyFont="1" applyBorder="1" applyAlignment="1">
      <alignment vertical="center" wrapText="1"/>
    </xf>
    <xf numFmtId="0" fontId="14" fillId="0" borderId="28" xfId="0" applyFont="1" applyBorder="1" applyAlignment="1">
      <alignment vertical="center" wrapText="1"/>
    </xf>
    <xf numFmtId="0" fontId="14" fillId="0" borderId="2" xfId="0" applyFont="1" applyBorder="1" applyAlignment="1">
      <alignment vertical="center" wrapText="1"/>
    </xf>
    <xf numFmtId="0" fontId="14" fillId="0" borderId="0" xfId="0" applyFont="1" applyBorder="1" applyAlignment="1">
      <alignment vertical="center" wrapText="1"/>
    </xf>
    <xf numFmtId="0" fontId="14" fillId="0" borderId="4" xfId="0" applyFont="1" applyBorder="1" applyAlignment="1">
      <alignment vertical="center" wrapText="1"/>
    </xf>
    <xf numFmtId="0" fontId="14" fillId="0" borderId="5" xfId="0" applyFont="1" applyBorder="1" applyAlignment="1">
      <alignment vertical="center" wrapText="1"/>
    </xf>
    <xf numFmtId="0" fontId="14" fillId="0" borderId="6" xfId="0" applyFont="1" applyBorder="1" applyAlignment="1">
      <alignment vertical="center" wrapText="1"/>
    </xf>
    <xf numFmtId="0" fontId="14" fillId="0" borderId="12" xfId="0" applyFont="1" applyBorder="1" applyAlignment="1">
      <alignment vertical="center" wrapText="1"/>
    </xf>
    <xf numFmtId="0" fontId="35" fillId="0" borderId="0" xfId="0" applyFont="1" applyBorder="1" applyAlignment="1" applyProtection="1">
      <alignment horizontal="center" vertical="center"/>
    </xf>
    <xf numFmtId="0" fontId="35" fillId="0" borderId="4" xfId="0" applyFont="1" applyBorder="1" applyAlignment="1" applyProtection="1">
      <alignment horizontal="center" vertical="center"/>
    </xf>
    <xf numFmtId="49" fontId="47" fillId="3" borderId="80" xfId="0" applyNumberFormat="1" applyFont="1" applyFill="1" applyBorder="1" applyAlignment="1" applyProtection="1">
      <alignment horizontal="left" vertical="center"/>
      <protection locked="0"/>
    </xf>
    <xf numFmtId="49" fontId="14" fillId="0" borderId="122" xfId="0" applyNumberFormat="1" applyFont="1" applyBorder="1" applyAlignment="1" applyProtection="1">
      <alignment horizontal="left" vertical="center"/>
      <protection locked="0"/>
    </xf>
    <xf numFmtId="0" fontId="60" fillId="0" borderId="0" xfId="0" applyFont="1" applyBorder="1" applyAlignment="1" applyProtection="1">
      <alignment horizontal="center" vertical="center"/>
    </xf>
    <xf numFmtId="0" fontId="60" fillId="0" borderId="4" xfId="0" applyFont="1" applyBorder="1" applyAlignment="1" applyProtection="1">
      <alignment horizontal="center" vertical="center"/>
    </xf>
    <xf numFmtId="0" fontId="58" fillId="0" borderId="82" xfId="0" applyFont="1" applyFill="1" applyBorder="1" applyAlignment="1" applyProtection="1">
      <alignment horizontal="center" vertical="center" wrapText="1"/>
    </xf>
    <xf numFmtId="0" fontId="70" fillId="0" borderId="10" xfId="0" applyFont="1" applyFill="1" applyBorder="1" applyAlignment="1" applyProtection="1">
      <alignment horizontal="center" vertical="center" wrapText="1"/>
    </xf>
    <xf numFmtId="0" fontId="70" fillId="0" borderId="56" xfId="0" applyFont="1" applyFill="1" applyBorder="1" applyAlignment="1" applyProtection="1">
      <alignment horizontal="center" vertical="center" wrapText="1"/>
    </xf>
    <xf numFmtId="0" fontId="70" fillId="0" borderId="4" xfId="0" applyFont="1" applyFill="1" applyBorder="1" applyAlignment="1" applyProtection="1">
      <alignment horizontal="center" vertical="center" wrapText="1"/>
    </xf>
    <xf numFmtId="0" fontId="70" fillId="0" borderId="156" xfId="0" applyFont="1" applyFill="1" applyBorder="1" applyAlignment="1" applyProtection="1">
      <alignment horizontal="center" vertical="center" wrapText="1"/>
    </xf>
    <xf numFmtId="0" fontId="70" fillId="0" borderId="12" xfId="0" applyFont="1" applyFill="1" applyBorder="1" applyAlignment="1" applyProtection="1">
      <alignment horizontal="center" vertical="center" wrapText="1"/>
    </xf>
    <xf numFmtId="49" fontId="18" fillId="3" borderId="17" xfId="0" applyNumberFormat="1" applyFont="1" applyFill="1" applyBorder="1" applyAlignment="1" applyProtection="1">
      <alignment horizontal="left" vertical="center" wrapText="1"/>
      <protection locked="0"/>
    </xf>
    <xf numFmtId="49" fontId="14" fillId="0" borderId="17" xfId="0" applyNumberFormat="1" applyFont="1" applyBorder="1" applyAlignment="1" applyProtection="1">
      <alignment horizontal="left" vertical="center" wrapText="1"/>
      <protection locked="0"/>
    </xf>
    <xf numFmtId="0" fontId="4" fillId="0" borderId="46" xfId="0" applyFont="1" applyFill="1" applyBorder="1" applyAlignment="1" applyProtection="1">
      <alignment horizontal="right" vertical="center" wrapText="1"/>
    </xf>
    <xf numFmtId="0" fontId="4" fillId="0" borderId="16" xfId="0" applyFont="1" applyBorder="1" applyAlignment="1" applyProtection="1">
      <alignment horizontal="right" vertical="center"/>
    </xf>
    <xf numFmtId="0" fontId="4" fillId="0" borderId="122" xfId="0" applyFont="1" applyBorder="1" applyAlignment="1" applyProtection="1">
      <alignment horizontal="right" vertical="center"/>
    </xf>
    <xf numFmtId="0" fontId="9" fillId="0" borderId="80" xfId="0" applyFont="1" applyFill="1" applyBorder="1" applyAlignment="1">
      <alignment vertical="top" wrapText="1"/>
    </xf>
    <xf numFmtId="0" fontId="0" fillId="0" borderId="16" xfId="0" applyBorder="1" applyAlignment="1">
      <alignment vertical="top" wrapText="1"/>
    </xf>
    <xf numFmtId="0" fontId="4" fillId="0" borderId="22" xfId="0" applyFont="1" applyBorder="1" applyAlignment="1" applyProtection="1">
      <alignment horizontal="right" vertical="center" wrapText="1"/>
    </xf>
    <xf numFmtId="0" fontId="4" fillId="0" borderId="17" xfId="0" applyFont="1" applyBorder="1" applyAlignment="1" applyProtection="1">
      <alignment horizontal="right" vertical="center" wrapText="1"/>
    </xf>
    <xf numFmtId="0" fontId="14" fillId="0" borderId="17" xfId="0" applyFont="1" applyBorder="1" applyAlignment="1">
      <alignment horizontal="right" vertical="center" wrapText="1"/>
    </xf>
    <xf numFmtId="0" fontId="4" fillId="0" borderId="55" xfId="0" applyFont="1" applyFill="1" applyBorder="1" applyAlignment="1" applyProtection="1">
      <alignment horizontal="right" vertical="center" wrapText="1"/>
    </xf>
    <xf numFmtId="0" fontId="4" fillId="0" borderId="43" xfId="0" applyFont="1" applyFill="1" applyBorder="1" applyAlignment="1" applyProtection="1">
      <alignment horizontal="right" vertical="center" wrapText="1"/>
    </xf>
    <xf numFmtId="0" fontId="14" fillId="0" borderId="43" xfId="0" applyFont="1" applyBorder="1" applyAlignment="1">
      <alignment horizontal="right" vertical="center" wrapText="1"/>
    </xf>
    <xf numFmtId="0" fontId="4" fillId="0" borderId="43" xfId="0" applyFont="1" applyBorder="1" applyAlignment="1" applyProtection="1">
      <alignment horizontal="right" vertical="center"/>
    </xf>
    <xf numFmtId="0" fontId="14" fillId="0" borderId="43" xfId="0" applyFont="1" applyBorder="1" applyAlignment="1">
      <alignment horizontal="right" vertical="center"/>
    </xf>
    <xf numFmtId="0" fontId="7" fillId="9" borderId="61" xfId="0" applyFont="1" applyFill="1" applyBorder="1" applyAlignment="1" applyProtection="1">
      <alignment horizontal="right" vertical="center" wrapText="1"/>
    </xf>
    <xf numFmtId="0" fontId="4" fillId="9" borderId="60" xfId="0" applyFont="1" applyFill="1" applyBorder="1" applyAlignment="1" applyProtection="1">
      <alignment horizontal="right" vertical="center" wrapText="1"/>
    </xf>
    <xf numFmtId="0" fontId="14" fillId="9" borderId="60" xfId="0" applyFont="1" applyFill="1" applyBorder="1" applyAlignment="1">
      <alignment horizontal="right" vertical="center" wrapText="1"/>
    </xf>
    <xf numFmtId="0" fontId="14" fillId="9" borderId="71" xfId="0" applyFont="1" applyFill="1" applyBorder="1" applyAlignment="1">
      <alignment horizontal="right" vertical="center" wrapText="1"/>
    </xf>
    <xf numFmtId="0" fontId="4" fillId="0" borderId="16" xfId="0" applyFont="1" applyFill="1" applyBorder="1" applyAlignment="1" applyProtection="1">
      <alignment horizontal="right" vertical="center" wrapText="1"/>
    </xf>
    <xf numFmtId="0" fontId="4" fillId="0" borderId="122" xfId="0" applyFont="1" applyFill="1" applyBorder="1" applyAlignment="1" applyProtection="1">
      <alignment horizontal="right" vertical="center" wrapText="1"/>
    </xf>
    <xf numFmtId="0" fontId="31" fillId="5" borderId="11" xfId="0" applyFont="1" applyFill="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7" xfId="0" applyFont="1" applyBorder="1" applyAlignment="1">
      <alignment horizontal="center" vertical="center" wrapText="1"/>
    </xf>
    <xf numFmtId="0" fontId="14" fillId="0" borderId="74" xfId="0" applyFont="1" applyBorder="1" applyAlignment="1">
      <alignment horizontal="center" vertical="center" wrapText="1"/>
    </xf>
    <xf numFmtId="0" fontId="35" fillId="0" borderId="61" xfId="0" applyFont="1" applyFill="1" applyBorder="1" applyAlignment="1" applyProtection="1">
      <alignment horizontal="left" vertical="center" wrapText="1"/>
    </xf>
    <xf numFmtId="0" fontId="71" fillId="0" borderId="60" xfId="0" applyFont="1" applyBorder="1" applyAlignment="1">
      <alignment horizontal="left" vertical="center" wrapText="1"/>
    </xf>
    <xf numFmtId="0" fontId="71" fillId="0" borderId="60" xfId="0" applyFont="1" applyBorder="1" applyAlignment="1">
      <alignment vertical="center" wrapText="1"/>
    </xf>
    <xf numFmtId="0" fontId="7" fillId="9" borderId="152" xfId="0" applyFont="1" applyFill="1" applyBorder="1" applyAlignment="1" applyProtection="1">
      <alignment horizontal="right" vertical="center" wrapText="1"/>
    </xf>
    <xf numFmtId="0" fontId="7" fillId="9" borderId="77" xfId="0" applyFont="1" applyFill="1" applyBorder="1" applyAlignment="1" applyProtection="1">
      <alignment horizontal="right" vertical="center"/>
    </xf>
    <xf numFmtId="0" fontId="7" fillId="9" borderId="145" xfId="0" applyFont="1" applyFill="1" applyBorder="1" applyAlignment="1" applyProtection="1">
      <alignment horizontal="right" vertical="center"/>
    </xf>
    <xf numFmtId="0" fontId="4" fillId="0" borderId="146" xfId="0" applyFont="1" applyFill="1" applyBorder="1" applyAlignment="1" applyProtection="1">
      <alignment horizontal="right" vertical="center" wrapText="1"/>
    </xf>
    <xf numFmtId="0" fontId="4" fillId="0" borderId="147" xfId="0" applyFont="1" applyBorder="1" applyAlignment="1" applyProtection="1">
      <alignment horizontal="right" vertical="center"/>
    </xf>
    <xf numFmtId="0" fontId="4" fillId="0" borderId="148" xfId="0" applyFont="1" applyBorder="1" applyAlignment="1" applyProtection="1">
      <alignment horizontal="right" vertical="center"/>
    </xf>
    <xf numFmtId="0" fontId="4" fillId="0" borderId="16" xfId="0" applyFont="1" applyBorder="1" applyAlignment="1" applyProtection="1">
      <alignment horizontal="right" vertical="center" wrapText="1"/>
    </xf>
    <xf numFmtId="0" fontId="4" fillId="0" borderId="122" xfId="0" applyFont="1" applyBorder="1" applyAlignment="1" applyProtection="1">
      <alignment horizontal="right" vertical="center" wrapText="1"/>
    </xf>
    <xf numFmtId="49" fontId="18" fillId="3" borderId="25" xfId="0" applyNumberFormat="1" applyFont="1" applyFill="1" applyBorder="1" applyAlignment="1" applyProtection="1">
      <alignment horizontal="left" vertical="center"/>
      <protection locked="0"/>
    </xf>
    <xf numFmtId="49" fontId="18" fillId="3" borderId="26" xfId="0" applyNumberFormat="1" applyFont="1" applyFill="1" applyBorder="1" applyAlignment="1" applyProtection="1">
      <alignment horizontal="left" vertical="center"/>
      <protection locked="0"/>
    </xf>
    <xf numFmtId="0" fontId="4" fillId="0" borderId="2" xfId="0" applyFont="1" applyFill="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48" xfId="0" applyFont="1" applyBorder="1" applyAlignment="1" applyProtection="1">
      <alignment horizontal="right" vertical="center" wrapText="1"/>
    </xf>
    <xf numFmtId="0" fontId="7" fillId="6" borderId="150" xfId="0" applyFont="1" applyFill="1" applyBorder="1" applyAlignment="1" applyProtection="1">
      <alignment horizontal="center" vertical="top" wrapText="1"/>
    </xf>
    <xf numFmtId="0" fontId="14" fillId="0" borderId="151" xfId="0" applyFont="1" applyBorder="1" applyAlignment="1">
      <alignment horizontal="center" vertical="top" wrapText="1"/>
    </xf>
    <xf numFmtId="0" fontId="31" fillId="5" borderId="146" xfId="0" applyFont="1" applyFill="1" applyBorder="1" applyAlignment="1" applyProtection="1">
      <alignment horizontal="center" vertical="center" wrapText="1"/>
    </xf>
    <xf numFmtId="0" fontId="30" fillId="5" borderId="147" xfId="0" applyFont="1" applyFill="1" applyBorder="1" applyAlignment="1" applyProtection="1">
      <alignment horizontal="center" vertical="center" wrapText="1"/>
    </xf>
    <xf numFmtId="0" fontId="30" fillId="5" borderId="148" xfId="0" applyFont="1" applyFill="1" applyBorder="1" applyAlignment="1" applyProtection="1">
      <alignment horizontal="center" vertical="center" wrapText="1"/>
    </xf>
    <xf numFmtId="49" fontId="28" fillId="3" borderId="80" xfId="0" applyNumberFormat="1" applyFont="1" applyFill="1" applyBorder="1" applyAlignment="1" applyProtection="1">
      <alignment horizontal="center" vertical="center"/>
      <protection locked="0"/>
    </xf>
    <xf numFmtId="0" fontId="14" fillId="0" borderId="122" xfId="0" applyFont="1" applyBorder="1" applyAlignment="1" applyProtection="1">
      <alignment vertical="center"/>
      <protection locked="0"/>
    </xf>
    <xf numFmtId="0" fontId="7" fillId="5" borderId="142" xfId="0" applyFont="1" applyFill="1" applyBorder="1" applyAlignment="1" applyProtection="1">
      <alignment horizontal="center" vertical="top" wrapText="1"/>
    </xf>
    <xf numFmtId="0" fontId="14" fillId="0" borderId="155" xfId="0" applyFont="1" applyBorder="1" applyAlignment="1">
      <alignment vertical="top"/>
    </xf>
    <xf numFmtId="0" fontId="7" fillId="5" borderId="135" xfId="0" applyFont="1" applyFill="1" applyBorder="1" applyAlignment="1" applyProtection="1">
      <alignment horizontal="center" vertical="top" wrapText="1"/>
    </xf>
    <xf numFmtId="0" fontId="14" fillId="0" borderId="106" xfId="0" applyFont="1" applyBorder="1" applyAlignment="1">
      <alignment horizontal="center" vertical="top" wrapText="1"/>
    </xf>
    <xf numFmtId="0" fontId="24" fillId="0" borderId="80" xfId="0" applyFont="1" applyBorder="1" applyAlignment="1" applyProtection="1">
      <alignment horizontal="left" vertical="center"/>
      <protection locked="0"/>
    </xf>
    <xf numFmtId="0" fontId="95" fillId="0" borderId="16" xfId="0" applyFont="1" applyBorder="1" applyAlignment="1">
      <alignment vertical="center"/>
    </xf>
    <xf numFmtId="0" fontId="0" fillId="0" borderId="16" xfId="0" applyBorder="1" applyAlignment="1">
      <alignment vertical="center"/>
    </xf>
    <xf numFmtId="0" fontId="0" fillId="0" borderId="15" xfId="0" applyBorder="1" applyAlignment="1">
      <alignment vertical="center"/>
    </xf>
    <xf numFmtId="49" fontId="18" fillId="3" borderId="153" xfId="0" applyNumberFormat="1" applyFont="1" applyFill="1" applyBorder="1" applyAlignment="1" applyProtection="1">
      <alignment vertical="center"/>
      <protection locked="0"/>
    </xf>
    <xf numFmtId="49" fontId="14" fillId="0" borderId="154" xfId="0" applyNumberFormat="1" applyFont="1" applyBorder="1" applyAlignment="1" applyProtection="1">
      <alignment vertical="center"/>
      <protection locked="0"/>
    </xf>
    <xf numFmtId="49" fontId="14" fillId="0" borderId="15" xfId="0" applyNumberFormat="1" applyFont="1" applyBorder="1" applyAlignment="1" applyProtection="1">
      <alignment horizontal="left" vertical="center"/>
      <protection locked="0"/>
    </xf>
    <xf numFmtId="0" fontId="14" fillId="0" borderId="17" xfId="0" applyFont="1" applyBorder="1" applyAlignment="1" applyProtection="1">
      <alignment horizontal="right" vertical="center" wrapText="1"/>
    </xf>
    <xf numFmtId="0" fontId="14" fillId="0" borderId="43" xfId="0" applyFont="1" applyBorder="1" applyAlignment="1" applyProtection="1">
      <alignment horizontal="right" vertical="center" wrapText="1"/>
    </xf>
    <xf numFmtId="0" fontId="14" fillId="0" borderId="43" xfId="0" applyFont="1" applyBorder="1" applyAlignment="1" applyProtection="1">
      <alignment horizontal="right" vertical="center"/>
    </xf>
    <xf numFmtId="0" fontId="14" fillId="9" borderId="60" xfId="0" applyFont="1" applyFill="1" applyBorder="1" applyAlignment="1" applyProtection="1">
      <alignment horizontal="right" vertical="center" wrapText="1"/>
    </xf>
    <xf numFmtId="0" fontId="14" fillId="9" borderId="71" xfId="0" applyFont="1" applyFill="1" applyBorder="1" applyAlignment="1" applyProtection="1">
      <alignment horizontal="right" vertical="center" wrapText="1"/>
    </xf>
    <xf numFmtId="0" fontId="14" fillId="0" borderId="74" xfId="0" applyFont="1" applyBorder="1" applyAlignment="1" applyProtection="1">
      <alignment horizontal="center" vertical="center" wrapText="1"/>
    </xf>
    <xf numFmtId="0" fontId="35" fillId="0" borderId="152" xfId="0" applyFont="1" applyFill="1" applyBorder="1" applyAlignment="1" applyProtection="1">
      <alignment horizontal="left" vertical="center" wrapText="1"/>
    </xf>
    <xf numFmtId="0" fontId="71" fillId="0" borderId="77" xfId="0" applyFont="1" applyBorder="1" applyAlignment="1" applyProtection="1">
      <alignment horizontal="left" vertical="center" wrapText="1"/>
    </xf>
    <xf numFmtId="0" fontId="71" fillId="0" borderId="77" xfId="0" applyFont="1" applyBorder="1" applyAlignment="1" applyProtection="1">
      <alignment vertical="center" wrapText="1"/>
    </xf>
    <xf numFmtId="0" fontId="14" fillId="0" borderId="9" xfId="0" applyFont="1" applyBorder="1" applyAlignment="1" applyProtection="1">
      <alignment horizontal="right" vertical="center"/>
    </xf>
    <xf numFmtId="0" fontId="14" fillId="0" borderId="54" xfId="0" applyFont="1" applyBorder="1" applyAlignment="1" applyProtection="1">
      <alignment horizontal="right" vertical="center"/>
    </xf>
    <xf numFmtId="49" fontId="18" fillId="3" borderId="80" xfId="0" applyNumberFormat="1" applyFont="1" applyFill="1" applyBorder="1" applyAlignment="1" applyProtection="1">
      <alignment horizontal="left" vertical="center"/>
    </xf>
    <xf numFmtId="49" fontId="14" fillId="0" borderId="15" xfId="0" applyNumberFormat="1" applyFont="1" applyBorder="1" applyAlignment="1" applyProtection="1">
      <alignment vertical="center"/>
    </xf>
    <xf numFmtId="49" fontId="47" fillId="3" borderId="17" xfId="0" applyNumberFormat="1" applyFont="1" applyFill="1" applyBorder="1" applyAlignment="1" applyProtection="1">
      <alignment vertical="center"/>
    </xf>
    <xf numFmtId="0" fontId="39" fillId="0" borderId="29" xfId="0" applyFont="1" applyBorder="1" applyAlignment="1" applyProtection="1">
      <alignment vertical="center"/>
    </xf>
    <xf numFmtId="49" fontId="18" fillId="3" borderId="80" xfId="0" applyNumberFormat="1" applyFont="1" applyFill="1" applyBorder="1" applyAlignment="1" applyProtection="1">
      <alignment vertical="center"/>
    </xf>
    <xf numFmtId="0" fontId="28" fillId="0" borderId="39" xfId="0" applyFont="1" applyBorder="1" applyAlignment="1" applyProtection="1">
      <alignment vertical="center" wrapText="1"/>
    </xf>
    <xf numFmtId="0" fontId="14" fillId="0" borderId="27" xfId="0" applyFont="1" applyBorder="1" applyAlignment="1" applyProtection="1">
      <alignment vertical="center" wrapText="1"/>
    </xf>
    <xf numFmtId="0" fontId="14" fillId="0" borderId="28" xfId="0" applyFont="1" applyBorder="1" applyAlignment="1" applyProtection="1">
      <alignment vertical="center" wrapText="1"/>
    </xf>
    <xf numFmtId="0" fontId="14" fillId="0" borderId="2" xfId="0" applyFont="1" applyBorder="1" applyAlignment="1" applyProtection="1">
      <alignment vertical="center" wrapText="1"/>
    </xf>
    <xf numFmtId="0" fontId="14" fillId="0" borderId="0" xfId="0" applyFont="1" applyBorder="1" applyAlignment="1" applyProtection="1">
      <alignment vertical="center" wrapText="1"/>
    </xf>
    <xf numFmtId="0" fontId="14" fillId="0" borderId="4" xfId="0" applyFont="1" applyBorder="1" applyAlignment="1" applyProtection="1">
      <alignment vertical="center" wrapText="1"/>
    </xf>
    <xf numFmtId="0" fontId="14" fillId="0" borderId="5" xfId="0" applyFont="1" applyBorder="1" applyAlignment="1" applyProtection="1">
      <alignment vertical="center" wrapText="1"/>
    </xf>
    <xf numFmtId="0" fontId="14" fillId="0" borderId="6" xfId="0" applyFont="1" applyBorder="1" applyAlignment="1" applyProtection="1">
      <alignment vertical="center" wrapText="1"/>
    </xf>
    <xf numFmtId="0" fontId="14" fillId="0" borderId="12" xfId="0" applyFont="1" applyBorder="1" applyAlignment="1" applyProtection="1">
      <alignment vertical="center" wrapText="1"/>
    </xf>
    <xf numFmtId="49" fontId="47" fillId="3" borderId="80" xfId="0" applyNumberFormat="1" applyFont="1" applyFill="1" applyBorder="1" applyAlignment="1" applyProtection="1">
      <alignment vertical="center"/>
    </xf>
    <xf numFmtId="0" fontId="14" fillId="0" borderId="122" xfId="0" applyFont="1" applyBorder="1" applyAlignment="1" applyProtection="1">
      <alignment vertical="center"/>
    </xf>
    <xf numFmtId="49" fontId="18" fillId="3" borderId="111" xfId="0" applyNumberFormat="1" applyFont="1" applyFill="1" applyBorder="1" applyAlignment="1" applyProtection="1">
      <alignment vertical="center"/>
    </xf>
    <xf numFmtId="0" fontId="14" fillId="0" borderId="111" xfId="0" applyFont="1" applyBorder="1" applyAlignment="1" applyProtection="1">
      <alignment vertical="center"/>
    </xf>
    <xf numFmtId="0" fontId="14" fillId="0" borderId="126" xfId="0" applyFont="1" applyBorder="1" applyAlignment="1" applyProtection="1">
      <alignment vertical="center"/>
    </xf>
    <xf numFmtId="49" fontId="18" fillId="3" borderId="17" xfId="0" applyNumberFormat="1" applyFont="1" applyFill="1" applyBorder="1" applyAlignment="1" applyProtection="1">
      <alignment vertical="center"/>
    </xf>
    <xf numFmtId="0" fontId="14" fillId="0" borderId="17" xfId="0" applyFont="1" applyBorder="1" applyAlignment="1" applyProtection="1">
      <alignment vertical="center"/>
    </xf>
    <xf numFmtId="49" fontId="18" fillId="3" borderId="36" xfId="0" applyNumberFormat="1" applyFont="1" applyFill="1" applyBorder="1" applyAlignment="1" applyProtection="1">
      <alignment vertical="center"/>
    </xf>
    <xf numFmtId="0" fontId="16" fillId="0" borderId="63" xfId="0" applyFont="1" applyBorder="1" applyAlignment="1" applyProtection="1">
      <alignment vertical="center"/>
    </xf>
    <xf numFmtId="49" fontId="18" fillId="3" borderId="153" xfId="0" applyNumberFormat="1" applyFont="1" applyFill="1" applyBorder="1" applyAlignment="1" applyProtection="1">
      <alignment vertical="center" wrapText="1"/>
    </xf>
    <xf numFmtId="0" fontId="0" fillId="0" borderId="1" xfId="0" applyBorder="1" applyAlignment="1">
      <alignment vertical="center" wrapText="1"/>
    </xf>
    <xf numFmtId="0" fontId="0" fillId="0" borderId="154" xfId="0" applyBorder="1" applyAlignment="1">
      <alignment vertical="center" wrapText="1"/>
    </xf>
    <xf numFmtId="49" fontId="18" fillId="3" borderId="153" xfId="0" applyNumberFormat="1" applyFont="1" applyFill="1" applyBorder="1" applyAlignment="1" applyProtection="1">
      <alignment vertical="center"/>
    </xf>
    <xf numFmtId="49" fontId="14" fillId="0" borderId="154" xfId="0" applyNumberFormat="1" applyFont="1" applyBorder="1" applyAlignment="1" applyProtection="1">
      <alignment vertical="center"/>
    </xf>
    <xf numFmtId="0" fontId="7" fillId="5" borderId="13" xfId="0" applyFont="1" applyFill="1" applyBorder="1" applyAlignment="1" applyProtection="1">
      <alignment horizontal="center" vertical="top" wrapText="1"/>
    </xf>
    <xf numFmtId="0" fontId="14" fillId="0" borderId="76" xfId="0" applyFont="1" applyBorder="1" applyAlignment="1" applyProtection="1">
      <alignment vertical="top"/>
    </xf>
    <xf numFmtId="0" fontId="14" fillId="0" borderId="106" xfId="0" applyFont="1" applyBorder="1" applyAlignment="1" applyProtection="1">
      <alignment horizontal="center" vertical="top" wrapText="1"/>
    </xf>
    <xf numFmtId="0" fontId="14" fillId="0" borderId="151" xfId="0" applyFont="1" applyBorder="1" applyAlignment="1" applyProtection="1">
      <alignment horizontal="center" vertical="top" wrapText="1"/>
    </xf>
    <xf numFmtId="49" fontId="14" fillId="0" borderId="15" xfId="0" applyNumberFormat="1" applyFont="1" applyBorder="1" applyAlignment="1" applyProtection="1">
      <alignment horizontal="left" vertical="center"/>
    </xf>
    <xf numFmtId="0" fontId="14" fillId="0" borderId="15" xfId="0" applyFont="1" applyFill="1" applyBorder="1" applyAlignment="1" applyProtection="1">
      <alignment vertical="center"/>
    </xf>
    <xf numFmtId="43" fontId="21" fillId="3" borderId="155" xfId="0" applyNumberFormat="1" applyFont="1" applyFill="1" applyBorder="1" applyAlignment="1" applyProtection="1">
      <alignment vertical="center"/>
      <protection locked="0"/>
    </xf>
    <xf numFmtId="43" fontId="4" fillId="0" borderId="155" xfId="0" applyNumberFormat="1" applyFont="1" applyBorder="1" applyAlignment="1" applyProtection="1">
      <alignment vertical="center"/>
      <protection locked="0"/>
    </xf>
    <xf numFmtId="43" fontId="21" fillId="3" borderId="128" xfId="0" applyNumberFormat="1" applyFont="1" applyFill="1" applyBorder="1" applyAlignment="1" applyProtection="1">
      <alignment vertical="center"/>
      <protection locked="0"/>
    </xf>
    <xf numFmtId="43" fontId="4" fillId="0" borderId="6" xfId="0" applyNumberFormat="1" applyFont="1" applyBorder="1" applyAlignment="1" applyProtection="1">
      <alignment vertical="center"/>
      <protection locked="0"/>
    </xf>
    <xf numFmtId="43" fontId="5" fillId="0" borderId="80" xfId="0" applyNumberFormat="1" applyFont="1" applyFill="1" applyBorder="1" applyAlignment="1" applyProtection="1">
      <alignment vertical="center"/>
    </xf>
    <xf numFmtId="43" fontId="0" fillId="0" borderId="122" xfId="0" applyNumberFormat="1" applyBorder="1" applyAlignment="1">
      <alignment vertical="center"/>
    </xf>
    <xf numFmtId="43" fontId="14" fillId="0" borderId="122" xfId="0" applyNumberFormat="1" applyFont="1" applyBorder="1" applyAlignment="1" applyProtection="1">
      <alignment vertical="center"/>
    </xf>
    <xf numFmtId="43" fontId="5" fillId="0" borderId="17" xfId="0" applyNumberFormat="1" applyFont="1" applyFill="1" applyBorder="1" applyAlignment="1" applyProtection="1">
      <alignment vertical="center"/>
    </xf>
    <xf numFmtId="43" fontId="4" fillId="0" borderId="17" xfId="0" applyNumberFormat="1" applyFont="1" applyBorder="1" applyAlignment="1" applyProtection="1">
      <alignment vertical="center"/>
    </xf>
    <xf numFmtId="43" fontId="4" fillId="0" borderId="157" xfId="0" applyNumberFormat="1" applyFont="1" applyBorder="1" applyAlignment="1" applyProtection="1">
      <alignment vertical="center"/>
      <protection locked="0"/>
    </xf>
    <xf numFmtId="43" fontId="21" fillId="3" borderId="156" xfId="0" applyNumberFormat="1" applyFont="1" applyFill="1" applyBorder="1" applyAlignment="1" applyProtection="1">
      <alignment vertical="center"/>
      <protection locked="0"/>
    </xf>
    <xf numFmtId="43" fontId="0" fillId="0" borderId="16" xfId="0" applyNumberFormat="1" applyBorder="1" applyAlignment="1">
      <alignment vertical="center"/>
    </xf>
    <xf numFmtId="9" fontId="5" fillId="0" borderId="2" xfId="0" applyNumberFormat="1"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14" fillId="0" borderId="2" xfId="0" applyFont="1" applyBorder="1" applyAlignment="1" applyProtection="1">
      <alignment vertical="center"/>
    </xf>
    <xf numFmtId="0" fontId="14" fillId="0" borderId="0" xfId="0" applyFont="1" applyBorder="1" applyAlignment="1" applyProtection="1">
      <alignment vertical="center"/>
    </xf>
    <xf numFmtId="0" fontId="68" fillId="0" borderId="17" xfId="0" applyFont="1" applyFill="1" applyBorder="1" applyAlignment="1" applyProtection="1">
      <alignment horizontal="center" vertical="center" wrapText="1"/>
    </xf>
    <xf numFmtId="0" fontId="4" fillId="0" borderId="17" xfId="0" applyFont="1" applyBorder="1" applyAlignment="1" applyProtection="1">
      <alignment horizontal="center" vertical="center" wrapText="1"/>
    </xf>
    <xf numFmtId="43" fontId="14" fillId="0" borderId="16" xfId="0" applyNumberFormat="1" applyFont="1" applyBorder="1" applyAlignment="1" applyProtection="1">
      <alignment vertical="center"/>
    </xf>
    <xf numFmtId="0" fontId="4" fillId="0" borderId="2"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14" fillId="0" borderId="2" xfId="0" applyFont="1" applyBorder="1" applyAlignment="1" applyProtection="1">
      <alignment horizontal="left" vertical="center"/>
    </xf>
    <xf numFmtId="0" fontId="14" fillId="0" borderId="0" xfId="0" applyFont="1" applyBorder="1" applyAlignment="1" applyProtection="1">
      <alignment horizontal="left" vertical="center"/>
    </xf>
    <xf numFmtId="9" fontId="4" fillId="0" borderId="2" xfId="0" applyNumberFormat="1" applyFont="1" applyFill="1" applyBorder="1" applyAlignment="1" applyProtection="1">
      <alignment vertical="center" wrapText="1"/>
    </xf>
    <xf numFmtId="0" fontId="4" fillId="0" borderId="2" xfId="0" applyFont="1" applyBorder="1" applyAlignment="1" applyProtection="1">
      <alignment horizontal="left" vertical="center" wrapText="1"/>
    </xf>
    <xf numFmtId="0" fontId="74" fillId="3" borderId="27" xfId="13" applyFont="1" applyFill="1" applyBorder="1" applyAlignment="1" applyProtection="1">
      <alignment horizontal="left" vertical="center" wrapText="1"/>
      <protection locked="0"/>
    </xf>
    <xf numFmtId="0" fontId="88" fillId="0" borderId="27" xfId="0" applyFont="1" applyBorder="1" applyAlignment="1" applyProtection="1">
      <alignment horizontal="left" vertical="center" wrapText="1"/>
      <protection locked="0"/>
    </xf>
    <xf numFmtId="0" fontId="88" fillId="0" borderId="28" xfId="0" applyFont="1" applyBorder="1" applyAlignment="1" applyProtection="1">
      <alignment horizontal="left" vertical="center" wrapText="1"/>
      <protection locked="0"/>
    </xf>
    <xf numFmtId="0" fontId="88" fillId="0" borderId="6" xfId="0" applyFont="1" applyBorder="1" applyAlignment="1" applyProtection="1">
      <alignment horizontal="left" vertical="center" wrapText="1"/>
      <protection locked="0"/>
    </xf>
    <xf numFmtId="0" fontId="88" fillId="0" borderId="12" xfId="0" applyFont="1" applyBorder="1" applyAlignment="1" applyProtection="1">
      <alignment horizontal="left" vertical="center" wrapText="1"/>
      <protection locked="0"/>
    </xf>
    <xf numFmtId="0" fontId="42" fillId="0" borderId="17" xfId="0" applyFont="1" applyBorder="1" applyAlignment="1" applyProtection="1">
      <alignment horizontal="left" vertical="center"/>
    </xf>
    <xf numFmtId="0" fontId="17" fillId="0" borderId="17" xfId="0" applyFont="1" applyBorder="1" applyAlignment="1" applyProtection="1">
      <alignment horizontal="left" vertical="center"/>
    </xf>
    <xf numFmtId="49" fontId="42" fillId="0" borderId="17" xfId="0" applyNumberFormat="1" applyFont="1" applyFill="1" applyBorder="1" applyAlignment="1" applyProtection="1">
      <alignment horizontal="left" vertical="center"/>
    </xf>
    <xf numFmtId="49" fontId="17" fillId="0" borderId="29" xfId="0" applyNumberFormat="1" applyFont="1" applyBorder="1" applyAlignment="1" applyProtection="1">
      <alignment vertical="center"/>
    </xf>
    <xf numFmtId="49" fontId="42" fillId="0" borderId="31" xfId="0" applyNumberFormat="1" applyFont="1" applyFill="1" applyBorder="1" applyAlignment="1" applyProtection="1">
      <alignment horizontal="left" vertical="center"/>
    </xf>
    <xf numFmtId="0" fontId="17" fillId="0" borderId="31" xfId="0" applyFont="1" applyBorder="1" applyAlignment="1" applyProtection="1">
      <alignment vertical="center"/>
    </xf>
    <xf numFmtId="0" fontId="33" fillId="0" borderId="17" xfId="0" applyFont="1" applyBorder="1" applyAlignment="1" applyProtection="1">
      <alignment horizontal="left" vertical="center"/>
    </xf>
    <xf numFmtId="49" fontId="42" fillId="0" borderId="153" xfId="0" applyNumberFormat="1" applyFont="1" applyBorder="1" applyAlignment="1" applyProtection="1">
      <alignment vertical="center"/>
    </xf>
    <xf numFmtId="0" fontId="17" fillId="0" borderId="1" xfId="0" applyFont="1" applyBorder="1" applyAlignment="1" applyProtection="1">
      <alignment vertical="center"/>
    </xf>
    <xf numFmtId="0" fontId="17" fillId="0" borderId="136" xfId="0" applyFont="1" applyBorder="1" applyAlignment="1" applyProtection="1">
      <alignment vertical="center"/>
    </xf>
    <xf numFmtId="49" fontId="54" fillId="0" borderId="153" xfId="0" applyNumberFormat="1" applyFont="1" applyBorder="1" applyAlignment="1" applyProtection="1">
      <alignment vertical="center"/>
    </xf>
    <xf numFmtId="0" fontId="14" fillId="0" borderId="1" xfId="0" applyFont="1" applyBorder="1" applyAlignment="1" applyProtection="1">
      <alignment vertical="center"/>
    </xf>
    <xf numFmtId="0" fontId="14" fillId="0" borderId="154" xfId="0" applyFont="1" applyBorder="1" applyAlignment="1" applyProtection="1">
      <alignment vertical="center"/>
    </xf>
    <xf numFmtId="0" fontId="18" fillId="0" borderId="2" xfId="0" applyFont="1" applyBorder="1" applyAlignment="1" applyProtection="1">
      <alignment horizontal="right" vertical="center"/>
    </xf>
    <xf numFmtId="0" fontId="14" fillId="0" borderId="48" xfId="0" applyFont="1" applyBorder="1" applyAlignment="1" applyProtection="1">
      <alignment horizontal="right" vertical="center"/>
    </xf>
    <xf numFmtId="49" fontId="41" fillId="0" borderId="17" xfId="13" applyNumberFormat="1" applyFont="1" applyFill="1" applyBorder="1" applyAlignment="1" applyProtection="1">
      <alignment horizontal="left" vertical="center"/>
    </xf>
    <xf numFmtId="0" fontId="17" fillId="0" borderId="17" xfId="0" applyFont="1" applyBorder="1" applyAlignment="1" applyProtection="1">
      <alignment vertical="center"/>
    </xf>
    <xf numFmtId="49" fontId="42" fillId="0" borderId="17" xfId="0" applyNumberFormat="1" applyFont="1" applyBorder="1" applyAlignment="1" applyProtection="1">
      <alignment vertical="center"/>
    </xf>
    <xf numFmtId="0" fontId="42" fillId="0" borderId="17" xfId="0" applyFont="1" applyBorder="1" applyAlignment="1" applyProtection="1">
      <alignment vertical="center"/>
    </xf>
    <xf numFmtId="165" fontId="28" fillId="0" borderId="60" xfId="0" applyNumberFormat="1" applyFont="1" applyFill="1" applyBorder="1" applyAlignment="1" applyProtection="1">
      <alignment horizontal="right" vertical="center"/>
    </xf>
    <xf numFmtId="0" fontId="28" fillId="0" borderId="60" xfId="0" applyFont="1" applyBorder="1" applyAlignment="1" applyProtection="1">
      <alignment horizontal="right" vertical="center"/>
    </xf>
    <xf numFmtId="0" fontId="16" fillId="0" borderId="60" xfId="0" applyFont="1" applyBorder="1" applyAlignment="1" applyProtection="1">
      <alignment vertical="center"/>
    </xf>
    <xf numFmtId="9" fontId="5" fillId="0" borderId="3" xfId="0" applyNumberFormat="1" applyFont="1" applyFill="1" applyBorder="1" applyAlignment="1" applyProtection="1">
      <alignment vertical="center"/>
    </xf>
    <xf numFmtId="0" fontId="14" fillId="0" borderId="3" xfId="0" applyFont="1" applyBorder="1" applyAlignment="1" applyProtection="1">
      <alignment vertical="center"/>
    </xf>
    <xf numFmtId="0" fontId="18" fillId="0" borderId="82" xfId="0" applyFont="1" applyFill="1" applyBorder="1" applyAlignment="1" applyProtection="1">
      <alignment horizontal="right" vertical="center"/>
    </xf>
    <xf numFmtId="0" fontId="14" fillId="0" borderId="48" xfId="0" applyFont="1" applyBorder="1" applyAlignment="1" applyProtection="1">
      <alignment vertical="center"/>
    </xf>
    <xf numFmtId="49" fontId="17" fillId="0" borderId="17" xfId="0" applyNumberFormat="1" applyFont="1" applyBorder="1" applyAlignment="1" applyProtection="1">
      <alignment vertical="center"/>
    </xf>
    <xf numFmtId="49" fontId="14" fillId="0" borderId="17" xfId="0" applyNumberFormat="1" applyFont="1" applyBorder="1" applyAlignment="1" applyProtection="1">
      <alignment vertical="center"/>
    </xf>
    <xf numFmtId="171" fontId="54" fillId="0" borderId="153" xfId="0" applyNumberFormat="1" applyFont="1" applyBorder="1" applyAlignment="1" applyProtection="1">
      <alignment horizontal="left" vertical="center"/>
    </xf>
    <xf numFmtId="0" fontId="54" fillId="0" borderId="1" xfId="0" applyFont="1" applyBorder="1" applyAlignment="1" applyProtection="1">
      <alignment vertical="center"/>
    </xf>
    <xf numFmtId="0" fontId="39" fillId="0" borderId="1" xfId="0" applyFont="1" applyBorder="1" applyAlignment="1" applyProtection="1">
      <alignment vertical="center"/>
    </xf>
    <xf numFmtId="0" fontId="39" fillId="0" borderId="136" xfId="0" applyFont="1" applyBorder="1" applyAlignment="1" applyProtection="1">
      <alignment vertical="center"/>
    </xf>
    <xf numFmtId="0" fontId="61" fillId="0" borderId="3"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0" xfId="0" applyFont="1" applyBorder="1" applyAlignment="1" applyProtection="1">
      <alignment horizontal="center" vertical="center"/>
    </xf>
    <xf numFmtId="0" fontId="28" fillId="0" borderId="0" xfId="0" applyFont="1" applyBorder="1" applyAlignment="1" applyProtection="1">
      <alignment horizontal="right" vertical="center"/>
    </xf>
    <xf numFmtId="49" fontId="33" fillId="0" borderId="6" xfId="0" applyNumberFormat="1" applyFont="1" applyBorder="1" applyAlignment="1" applyProtection="1">
      <alignment horizontal="left" vertical="center"/>
    </xf>
    <xf numFmtId="0" fontId="14" fillId="0" borderId="6" xfId="0" applyFont="1" applyBorder="1" applyAlignment="1" applyProtection="1">
      <alignment vertical="center"/>
    </xf>
    <xf numFmtId="0" fontId="14" fillId="0" borderId="12" xfId="0" applyFont="1" applyBorder="1" applyAlignment="1" applyProtection="1">
      <alignment vertical="center"/>
    </xf>
    <xf numFmtId="0" fontId="14" fillId="0" borderId="17" xfId="0" applyFont="1" applyBorder="1" applyAlignment="1" applyProtection="1">
      <alignment horizontal="left" vertical="center"/>
    </xf>
    <xf numFmtId="0" fontId="18" fillId="0" borderId="0" xfId="0" applyFont="1" applyBorder="1" applyAlignment="1" applyProtection="1">
      <alignment horizontal="right" vertical="center"/>
    </xf>
    <xf numFmtId="0" fontId="17" fillId="0" borderId="0" xfId="0" applyFont="1" applyBorder="1" applyAlignment="1" applyProtection="1">
      <alignment horizontal="right" vertical="center"/>
    </xf>
    <xf numFmtId="174" fontId="42" fillId="0" borderId="17" xfId="0" applyNumberFormat="1" applyFont="1" applyBorder="1" applyAlignment="1" applyProtection="1">
      <alignment horizontal="left" vertical="center"/>
    </xf>
    <xf numFmtId="0" fontId="14" fillId="0" borderId="29" xfId="0" applyFont="1" applyBorder="1" applyAlignment="1" applyProtection="1">
      <alignment vertical="center"/>
    </xf>
    <xf numFmtId="177" fontId="42" fillId="0" borderId="79" xfId="0" applyNumberFormat="1" applyFont="1" applyBorder="1" applyAlignment="1" applyProtection="1">
      <alignment horizontal="left" vertical="center"/>
    </xf>
    <xf numFmtId="177" fontId="33" fillId="0" borderId="79" xfId="0" applyNumberFormat="1" applyFont="1" applyBorder="1" applyAlignment="1" applyProtection="1">
      <alignment horizontal="left" vertical="center"/>
    </xf>
    <xf numFmtId="49" fontId="54" fillId="0" borderId="79" xfId="0" applyNumberFormat="1" applyFont="1" applyBorder="1" applyAlignment="1" applyProtection="1">
      <alignment vertical="center"/>
    </xf>
    <xf numFmtId="0" fontId="17" fillId="0" borderId="79" xfId="0" applyFont="1" applyBorder="1" applyAlignment="1" applyProtection="1">
      <alignment vertical="center"/>
    </xf>
    <xf numFmtId="0" fontId="17" fillId="0" borderId="81" xfId="0" applyFont="1" applyBorder="1" applyAlignment="1" applyProtection="1">
      <alignment vertical="center"/>
    </xf>
    <xf numFmtId="0" fontId="18" fillId="0" borderId="2" xfId="0" applyFont="1" applyFill="1" applyBorder="1" applyAlignment="1" applyProtection="1">
      <alignment horizontal="right" vertical="center"/>
    </xf>
    <xf numFmtId="0" fontId="18" fillId="0" borderId="5" xfId="0" applyFont="1" applyBorder="1" applyAlignment="1" applyProtection="1">
      <alignment horizontal="right" vertical="center"/>
    </xf>
    <xf numFmtId="0" fontId="14" fillId="0" borderId="76" xfId="0" applyFont="1" applyBorder="1" applyAlignment="1" applyProtection="1">
      <alignment horizontal="right" vertical="center"/>
    </xf>
    <xf numFmtId="49" fontId="29" fillId="0" borderId="36" xfId="0" applyNumberFormat="1" applyFont="1" applyBorder="1" applyAlignment="1" applyProtection="1">
      <alignment horizontal="center" vertical="center"/>
    </xf>
    <xf numFmtId="0" fontId="28" fillId="0" borderId="36" xfId="0" applyFont="1" applyBorder="1" applyAlignment="1" applyProtection="1">
      <alignment horizontal="center" vertical="center"/>
    </xf>
    <xf numFmtId="0" fontId="14" fillId="0" borderId="36" xfId="0" applyFont="1" applyBorder="1" applyAlignment="1" applyProtection="1">
      <alignment horizontal="center" vertical="center"/>
    </xf>
    <xf numFmtId="165" fontId="28" fillId="0" borderId="6" xfId="0" applyNumberFormat="1" applyFont="1" applyFill="1" applyBorder="1" applyAlignment="1" applyProtection="1">
      <alignment horizontal="right" vertical="center"/>
    </xf>
    <xf numFmtId="0" fontId="28" fillId="0" borderId="6" xfId="0" applyFont="1" applyBorder="1" applyAlignment="1" applyProtection="1">
      <alignment horizontal="right" vertical="center"/>
    </xf>
    <xf numFmtId="0" fontId="16" fillId="0" borderId="6" xfId="0" applyFont="1" applyBorder="1" applyAlignment="1" applyProtection="1">
      <alignment vertical="center"/>
    </xf>
    <xf numFmtId="0" fontId="18" fillId="0" borderId="156" xfId="0" applyFont="1" applyFill="1" applyBorder="1" applyAlignment="1" applyProtection="1">
      <alignment horizontal="right" vertical="center"/>
    </xf>
    <xf numFmtId="0" fontId="17" fillId="0" borderId="6" xfId="0" applyFont="1" applyBorder="1" applyAlignment="1" applyProtection="1">
      <alignment vertical="center"/>
    </xf>
    <xf numFmtId="49" fontId="42" fillId="0" borderId="6" xfId="0" applyNumberFormat="1" applyFont="1" applyBorder="1" applyAlignment="1" applyProtection="1">
      <alignment vertical="center"/>
    </xf>
    <xf numFmtId="3" fontId="6" fillId="0" borderId="0" xfId="14" applyNumberFormat="1" applyFont="1" applyFill="1" applyBorder="1" applyAlignment="1" applyProtection="1">
      <alignment vertical="center" wrapText="1"/>
    </xf>
    <xf numFmtId="0" fontId="10" fillId="0" borderId="0" xfId="0" applyFont="1" applyFill="1" applyBorder="1" applyAlignment="1" applyProtection="1">
      <alignment vertical="center" wrapText="1"/>
    </xf>
    <xf numFmtId="0" fontId="7" fillId="0" borderId="0" xfId="0" applyFont="1" applyBorder="1" applyAlignment="1" applyProtection="1">
      <alignment horizontal="right" vertical="center"/>
    </xf>
    <xf numFmtId="0" fontId="19" fillId="0" borderId="0" xfId="0" applyFont="1" applyAlignment="1" applyProtection="1">
      <alignment horizontal="right" vertical="center"/>
    </xf>
    <xf numFmtId="0" fontId="4" fillId="0" borderId="48" xfId="0" applyFont="1" applyBorder="1" applyAlignment="1" applyProtection="1">
      <alignment horizontal="right" vertical="center"/>
    </xf>
    <xf numFmtId="0" fontId="18" fillId="0" borderId="0" xfId="0" applyFont="1" applyBorder="1" applyAlignment="1">
      <alignment horizontal="right" vertical="center"/>
    </xf>
    <xf numFmtId="14" fontId="17" fillId="3" borderId="80" xfId="0" applyNumberFormat="1" applyFont="1" applyFill="1" applyBorder="1" applyAlignment="1" applyProtection="1">
      <alignment vertical="center"/>
      <protection locked="0"/>
    </xf>
    <xf numFmtId="14" fontId="17" fillId="3" borderId="16" xfId="0" applyNumberFormat="1" applyFont="1" applyFill="1" applyBorder="1" applyAlignment="1" applyProtection="1">
      <alignment vertical="center"/>
      <protection locked="0"/>
    </xf>
    <xf numFmtId="14" fontId="17" fillId="3" borderId="15" xfId="0" applyNumberFormat="1" applyFont="1" applyFill="1" applyBorder="1" applyAlignment="1" applyProtection="1">
      <alignment vertical="center"/>
      <protection locked="0"/>
    </xf>
    <xf numFmtId="0" fontId="16" fillId="0" borderId="5" xfId="0" applyFont="1" applyBorder="1" applyAlignment="1">
      <alignment horizontal="right" vertical="center"/>
    </xf>
    <xf numFmtId="0" fontId="16" fillId="0" borderId="6" xfId="0" applyFont="1" applyBorder="1" applyAlignment="1">
      <alignment horizontal="right" vertical="center"/>
    </xf>
    <xf numFmtId="1" fontId="16" fillId="0" borderId="6" xfId="0" applyNumberFormat="1" applyFont="1" applyBorder="1" applyAlignment="1" applyProtection="1">
      <alignment horizontal="right" vertical="center"/>
    </xf>
    <xf numFmtId="0" fontId="0" fillId="0" borderId="6" xfId="0" applyBorder="1" applyAlignment="1">
      <alignment horizontal="right" vertical="center"/>
    </xf>
    <xf numFmtId="0" fontId="1" fillId="0" borderId="0" xfId="0" applyFont="1" applyAlignment="1">
      <alignment horizontal="justify" vertical="center" wrapText="1"/>
    </xf>
    <xf numFmtId="0" fontId="10" fillId="0" borderId="0" xfId="0" applyFont="1" applyAlignment="1">
      <alignment wrapText="1"/>
    </xf>
    <xf numFmtId="0" fontId="7" fillId="0" borderId="0" xfId="0" applyFont="1" applyAlignment="1">
      <alignment horizontal="right"/>
    </xf>
    <xf numFmtId="0" fontId="92" fillId="0" borderId="0" xfId="0" applyFont="1" applyAlignment="1">
      <alignment horizontal="right"/>
    </xf>
    <xf numFmtId="176" fontId="1" fillId="0" borderId="0" xfId="0" applyNumberFormat="1" applyFont="1" applyAlignment="1">
      <alignment horizontal="center"/>
    </xf>
    <xf numFmtId="176" fontId="32" fillId="0" borderId="0" xfId="0" applyNumberFormat="1" applyFont="1" applyAlignment="1">
      <alignment horizontal="center"/>
    </xf>
    <xf numFmtId="0" fontId="1" fillId="0" borderId="90" xfId="0" applyFont="1" applyBorder="1" applyAlignment="1">
      <alignment horizontal="center"/>
    </xf>
    <xf numFmtId="0" fontId="1" fillId="0" borderId="165" xfId="0" applyFont="1" applyBorder="1" applyAlignment="1">
      <alignment horizontal="center"/>
    </xf>
    <xf numFmtId="0" fontId="1" fillId="0" borderId="42" xfId="0" applyFont="1" applyBorder="1" applyAlignment="1">
      <alignment horizontal="center"/>
    </xf>
    <xf numFmtId="0" fontId="0" fillId="0" borderId="54" xfId="0" applyBorder="1" applyAlignment="1"/>
    <xf numFmtId="0" fontId="1" fillId="0" borderId="54" xfId="0" applyFont="1" applyBorder="1" applyAlignment="1">
      <alignment horizontal="center"/>
    </xf>
    <xf numFmtId="0" fontId="1" fillId="0" borderId="176" xfId="0" applyFont="1" applyBorder="1" applyAlignment="1">
      <alignment horizontal="center"/>
    </xf>
    <xf numFmtId="0" fontId="1" fillId="0" borderId="177" xfId="0" quotePrefix="1" applyFont="1" applyBorder="1" applyAlignment="1">
      <alignment horizontal="center"/>
    </xf>
    <xf numFmtId="0" fontId="7" fillId="0" borderId="184" xfId="0" applyFont="1" applyBorder="1" applyAlignment="1">
      <alignment horizontal="center"/>
    </xf>
    <xf numFmtId="0" fontId="7" fillId="0" borderId="122" xfId="0" applyFont="1" applyBorder="1" applyAlignment="1">
      <alignment horizontal="center"/>
    </xf>
    <xf numFmtId="0" fontId="7" fillId="0" borderId="80" xfId="0" applyFont="1" applyBorder="1" applyAlignment="1">
      <alignment horizontal="center"/>
    </xf>
    <xf numFmtId="0" fontId="0" fillId="0" borderId="122" xfId="0" applyBorder="1" applyAlignment="1"/>
    <xf numFmtId="183" fontId="7" fillId="0" borderId="196" xfId="0" applyNumberFormat="1" applyFont="1" applyBorder="1" applyAlignment="1">
      <alignment horizontal="center"/>
    </xf>
    <xf numFmtId="0" fontId="7" fillId="0" borderId="109" xfId="0" applyFont="1" applyBorder="1" applyAlignment="1">
      <alignment horizontal="center"/>
    </xf>
    <xf numFmtId="0" fontId="7" fillId="0" borderId="75" xfId="0" applyFont="1" applyBorder="1" applyAlignment="1">
      <alignment horizontal="center"/>
    </xf>
    <xf numFmtId="0" fontId="1" fillId="0" borderId="109" xfId="0" applyFont="1" applyBorder="1" applyAlignment="1">
      <alignment horizontal="center"/>
    </xf>
    <xf numFmtId="0" fontId="1" fillId="0" borderId="75" xfId="0" applyFont="1" applyBorder="1" applyAlignment="1">
      <alignment horizontal="center"/>
    </xf>
    <xf numFmtId="0" fontId="21" fillId="3" borderId="163" xfId="0" applyFont="1" applyFill="1" applyBorder="1" applyAlignment="1" applyProtection="1">
      <alignment vertical="center"/>
      <protection locked="0"/>
    </xf>
    <xf numFmtId="0" fontId="21" fillId="3" borderId="164" xfId="0" applyFont="1" applyFill="1" applyBorder="1" applyAlignment="1" applyProtection="1">
      <alignment vertical="center"/>
      <protection locked="0"/>
    </xf>
    <xf numFmtId="0" fontId="21" fillId="3" borderId="161" xfId="0" applyFont="1" applyFill="1" applyBorder="1" applyAlignment="1" applyProtection="1">
      <alignment vertical="center"/>
      <protection locked="0"/>
    </xf>
    <xf numFmtId="0" fontId="14" fillId="0" borderId="46" xfId="0" applyFont="1" applyBorder="1" applyAlignment="1">
      <alignment vertical="center"/>
    </xf>
    <xf numFmtId="0" fontId="14" fillId="0" borderId="16" xfId="0" applyFont="1" applyBorder="1" applyAlignment="1">
      <alignment vertical="center"/>
    </xf>
    <xf numFmtId="0" fontId="14" fillId="0" borderId="122" xfId="0" applyFont="1" applyBorder="1" applyAlignment="1">
      <alignment vertical="center"/>
    </xf>
    <xf numFmtId="0" fontId="21" fillId="3" borderId="162" xfId="0" applyFont="1" applyFill="1" applyBorder="1" applyAlignment="1" applyProtection="1">
      <alignment vertical="center"/>
      <protection locked="0"/>
    </xf>
    <xf numFmtId="0" fontId="21" fillId="3" borderId="38" xfId="0" applyFont="1" applyFill="1" applyBorder="1" applyAlignment="1" applyProtection="1">
      <alignment vertical="center"/>
      <protection locked="0"/>
    </xf>
    <xf numFmtId="0" fontId="21" fillId="3" borderId="45" xfId="0" applyFont="1" applyFill="1" applyBorder="1" applyAlignment="1" applyProtection="1">
      <alignment vertical="center"/>
      <protection locked="0"/>
    </xf>
    <xf numFmtId="1" fontId="16" fillId="0" borderId="0" xfId="0" applyNumberFormat="1" applyFont="1" applyBorder="1" applyAlignment="1" applyProtection="1">
      <alignment horizontal="right" vertical="center"/>
    </xf>
    <xf numFmtId="0" fontId="0" fillId="0" borderId="0" xfId="0" applyBorder="1" applyAlignment="1">
      <alignment horizontal="right" vertical="center"/>
    </xf>
    <xf numFmtId="0" fontId="21" fillId="3" borderId="159" xfId="0" applyFont="1" applyFill="1" applyBorder="1" applyAlignment="1" applyProtection="1">
      <alignment vertical="center"/>
      <protection locked="0"/>
    </xf>
    <xf numFmtId="0" fontId="21" fillId="3" borderId="160" xfId="0" applyFont="1" applyFill="1" applyBorder="1" applyAlignment="1" applyProtection="1">
      <alignment vertical="center"/>
      <protection locked="0"/>
    </xf>
    <xf numFmtId="0" fontId="21" fillId="3" borderId="158" xfId="0" applyFont="1" applyFill="1" applyBorder="1" applyAlignment="1" applyProtection="1">
      <alignment vertical="center"/>
      <protection locked="0"/>
    </xf>
    <xf numFmtId="0" fontId="7" fillId="0" borderId="39" xfId="0" applyFont="1" applyBorder="1" applyAlignment="1">
      <alignment horizontal="right" vertical="center"/>
    </xf>
    <xf numFmtId="0" fontId="7" fillId="0" borderId="27" xfId="0" applyFont="1" applyBorder="1" applyAlignment="1">
      <alignment horizontal="right" vertical="center"/>
    </xf>
    <xf numFmtId="0" fontId="7" fillId="0" borderId="53" xfId="0" applyFont="1" applyBorder="1" applyAlignment="1">
      <alignment horizontal="right" vertical="center"/>
    </xf>
    <xf numFmtId="0" fontId="21" fillId="3" borderId="41" xfId="0" applyFont="1" applyFill="1" applyBorder="1" applyAlignment="1" applyProtection="1">
      <alignment vertical="center"/>
      <protection locked="0"/>
    </xf>
    <xf numFmtId="0" fontId="14" fillId="0" borderId="80" xfId="0" applyFont="1" applyBorder="1" applyAlignment="1">
      <alignment vertical="center"/>
    </xf>
    <xf numFmtId="0" fontId="21" fillId="3" borderId="47" xfId="0" applyFont="1" applyFill="1" applyBorder="1" applyAlignment="1" applyProtection="1">
      <alignment vertical="center"/>
      <protection locked="0"/>
    </xf>
    <xf numFmtId="0" fontId="18" fillId="0" borderId="8" xfId="0" applyFont="1" applyBorder="1" applyAlignment="1">
      <alignment horizontal="right" vertical="center"/>
    </xf>
    <xf numFmtId="0" fontId="18" fillId="0" borderId="3" xfId="0" applyFont="1" applyBorder="1" applyAlignment="1">
      <alignment horizontal="right" vertical="center"/>
    </xf>
    <xf numFmtId="0" fontId="21" fillId="3" borderId="50" xfId="0" applyFont="1" applyFill="1" applyBorder="1" applyAlignment="1" applyProtection="1">
      <alignment vertical="center"/>
      <protection locked="0"/>
    </xf>
    <xf numFmtId="0" fontId="16" fillId="0" borderId="52" xfId="0" applyFont="1" applyBorder="1" applyAlignment="1">
      <alignment horizontal="right" vertical="center"/>
    </xf>
    <xf numFmtId="0" fontId="16" fillId="0" borderId="9" xfId="0" applyFont="1" applyBorder="1" applyAlignment="1">
      <alignment horizontal="right" vertical="center"/>
    </xf>
    <xf numFmtId="0" fontId="7" fillId="0" borderId="5" xfId="0" applyFont="1" applyBorder="1" applyAlignment="1">
      <alignment horizontal="right" vertical="center" wrapText="1"/>
    </xf>
    <xf numFmtId="0" fontId="14" fillId="0" borderId="6" xfId="0" applyFont="1" applyBorder="1" applyAlignment="1">
      <alignment horizontal="right" vertical="center" wrapText="1"/>
    </xf>
    <xf numFmtId="0" fontId="14" fillId="0" borderId="76" xfId="0" applyFont="1" applyBorder="1" applyAlignment="1">
      <alignment horizontal="right" vertical="center" wrapText="1"/>
    </xf>
    <xf numFmtId="0" fontId="18" fillId="0" borderId="80" xfId="0" applyFont="1" applyBorder="1" applyAlignment="1">
      <alignment horizontal="center" vertical="center"/>
    </xf>
    <xf numFmtId="0" fontId="89" fillId="0" borderId="122" xfId="0" applyFont="1" applyBorder="1" applyAlignment="1">
      <alignment horizontal="center" vertical="center"/>
    </xf>
    <xf numFmtId="0" fontId="16" fillId="0" borderId="2" xfId="0" applyFont="1" applyBorder="1" applyAlignment="1">
      <alignment horizontal="right" vertical="center"/>
    </xf>
    <xf numFmtId="0" fontId="16" fillId="0" borderId="0" xfId="0" applyFont="1" applyBorder="1" applyAlignment="1">
      <alignment horizontal="right" vertical="center"/>
    </xf>
    <xf numFmtId="0" fontId="14" fillId="0" borderId="80" xfId="0" applyFont="1" applyBorder="1" applyAlignment="1">
      <alignment vertical="center" wrapText="1"/>
    </xf>
    <xf numFmtId="0" fontId="14" fillId="0" borderId="16" xfId="0" applyFont="1" applyBorder="1" applyAlignment="1">
      <alignment vertical="center" wrapText="1"/>
    </xf>
    <xf numFmtId="0" fontId="14" fillId="0" borderId="122" xfId="0" applyFont="1" applyBorder="1" applyAlignment="1">
      <alignment vertical="center" wrapText="1"/>
    </xf>
    <xf numFmtId="0" fontId="0" fillId="0" borderId="0" xfId="0" applyAlignment="1">
      <alignment horizontal="right" vertical="center"/>
    </xf>
    <xf numFmtId="0" fontId="7" fillId="0" borderId="42" xfId="0" applyFont="1" applyBorder="1" applyAlignment="1"/>
    <xf numFmtId="0" fontId="14" fillId="0" borderId="9" xfId="0" applyFont="1" applyBorder="1" applyAlignment="1"/>
    <xf numFmtId="0" fontId="7" fillId="0" borderId="80" xfId="0" applyFont="1" applyBorder="1" applyAlignment="1">
      <alignment horizontal="center" vertical="center"/>
    </xf>
    <xf numFmtId="0" fontId="7" fillId="0" borderId="16" xfId="0" applyFont="1" applyBorder="1" applyAlignment="1">
      <alignment horizontal="center" vertical="center"/>
    </xf>
    <xf numFmtId="0" fontId="7" fillId="0" borderId="122" xfId="0" applyFont="1" applyBorder="1" applyAlignment="1">
      <alignment horizontal="center" vertical="center"/>
    </xf>
    <xf numFmtId="0" fontId="7" fillId="0" borderId="31" xfId="0" applyFont="1" applyBorder="1" applyAlignment="1">
      <alignment horizontal="center" vertical="center" wrapText="1"/>
    </xf>
    <xf numFmtId="0" fontId="7" fillId="0" borderId="36" xfId="0" applyFont="1" applyBorder="1" applyAlignment="1">
      <alignment horizontal="center" vertical="center" wrapText="1"/>
    </xf>
    <xf numFmtId="0" fontId="1" fillId="0" borderId="0" xfId="0" applyFont="1" applyFill="1" applyBorder="1" applyAlignment="1">
      <alignment horizontal="left"/>
    </xf>
    <xf numFmtId="0" fontId="1" fillId="0" borderId="48" xfId="0" applyFont="1" applyFill="1" applyBorder="1" applyAlignment="1">
      <alignment horizontal="left"/>
    </xf>
    <xf numFmtId="0" fontId="7" fillId="0" borderId="0" xfId="0" applyFont="1" applyFill="1" applyBorder="1" applyAlignment="1">
      <alignment horizontal="center"/>
    </xf>
    <xf numFmtId="0" fontId="7" fillId="0" borderId="0" xfId="0" applyFont="1" applyBorder="1" applyAlignment="1">
      <alignment horizontal="center"/>
    </xf>
    <xf numFmtId="0" fontId="1" fillId="0" borderId="0" xfId="0" applyFont="1" applyBorder="1" applyAlignment="1"/>
    <xf numFmtId="49" fontId="1"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90" xfId="0" applyBorder="1" applyAlignment="1">
      <alignment horizontal="left" vertical="top" wrapText="1"/>
    </xf>
    <xf numFmtId="0" fontId="0" fillId="0" borderId="165" xfId="0" applyBorder="1" applyAlignment="1">
      <alignment horizontal="left" vertical="top" wrapText="1"/>
    </xf>
    <xf numFmtId="49" fontId="1" fillId="0" borderId="139" xfId="0" applyNumberFormat="1" applyFont="1" applyBorder="1" applyAlignment="1"/>
    <xf numFmtId="0" fontId="0" fillId="0" borderId="139" xfId="0" applyBorder="1" applyAlignment="1"/>
    <xf numFmtId="0" fontId="0" fillId="0" borderId="169" xfId="0" applyBorder="1" applyAlignment="1"/>
    <xf numFmtId="49" fontId="1" fillId="0" borderId="0" xfId="0" applyNumberFormat="1" applyFont="1" applyAlignment="1"/>
    <xf numFmtId="0" fontId="0" fillId="0" borderId="0" xfId="0" applyAlignment="1"/>
    <xf numFmtId="0" fontId="7" fillId="0" borderId="2" xfId="0" applyFont="1" applyBorder="1" applyAlignment="1">
      <alignment horizontal="center" textRotation="180"/>
    </xf>
    <xf numFmtId="0" fontId="98" fillId="0" borderId="2" xfId="0" applyFont="1" applyBorder="1" applyAlignment="1">
      <alignment horizontal="center" textRotation="180"/>
    </xf>
    <xf numFmtId="0" fontId="98" fillId="0" borderId="52" xfId="0" applyFont="1" applyBorder="1" applyAlignment="1">
      <alignment horizontal="center" textRotation="180"/>
    </xf>
  </cellXfs>
  <cellStyles count="18">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Normal_Typing, Duplicating, &amp; Printing" xfId="15"/>
    <cellStyle name="Percent" xfId="16" builtinId="5"/>
    <cellStyle name="Total" xfId="17" builtinId="25" customBuiltin="1"/>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46</xdr:row>
      <xdr:rowOff>0</xdr:rowOff>
    </xdr:from>
    <xdr:to>
      <xdr:col>0</xdr:col>
      <xdr:colOff>0</xdr:colOff>
      <xdr:row>46</xdr:row>
      <xdr:rowOff>0</xdr:rowOff>
    </xdr:to>
    <xdr:sp macro="" textlink="">
      <xdr:nvSpPr>
        <xdr:cNvPr id="3095" name="AutoShape 23"/>
        <xdr:cNvSpPr>
          <a:spLocks/>
        </xdr:cNvSpPr>
      </xdr:nvSpPr>
      <xdr:spPr bwMode="auto">
        <a:xfrm>
          <a:off x="0" y="136588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46</xdr:row>
      <xdr:rowOff>647700</xdr:rowOff>
    </xdr:from>
    <xdr:to>
      <xdr:col>0</xdr:col>
      <xdr:colOff>0</xdr:colOff>
      <xdr:row>52</xdr:row>
      <xdr:rowOff>0</xdr:rowOff>
    </xdr:to>
    <xdr:sp macro="" textlink="">
      <xdr:nvSpPr>
        <xdr:cNvPr id="3099" name="AutoShape 27"/>
        <xdr:cNvSpPr>
          <a:spLocks/>
        </xdr:cNvSpPr>
      </xdr:nvSpPr>
      <xdr:spPr bwMode="auto">
        <a:xfrm>
          <a:off x="0" y="14306550"/>
          <a:ext cx="0" cy="158115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52</xdr:row>
      <xdr:rowOff>0</xdr:rowOff>
    </xdr:from>
    <xdr:to>
      <xdr:col>0</xdr:col>
      <xdr:colOff>0</xdr:colOff>
      <xdr:row>52</xdr:row>
      <xdr:rowOff>0</xdr:rowOff>
    </xdr:to>
    <xdr:sp macro="" textlink="">
      <xdr:nvSpPr>
        <xdr:cNvPr id="3102" name="AutoShape 30"/>
        <xdr:cNvSpPr>
          <a:spLocks/>
        </xdr:cNvSpPr>
      </xdr:nvSpPr>
      <xdr:spPr bwMode="auto">
        <a:xfrm>
          <a:off x="0" y="158877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36</xdr:row>
      <xdr:rowOff>28575</xdr:rowOff>
    </xdr:from>
    <xdr:to>
      <xdr:col>0</xdr:col>
      <xdr:colOff>0</xdr:colOff>
      <xdr:row>43</xdr:row>
      <xdr:rowOff>0</xdr:rowOff>
    </xdr:to>
    <xdr:sp macro="" textlink="">
      <xdr:nvSpPr>
        <xdr:cNvPr id="3104" name="AutoShape 32"/>
        <xdr:cNvSpPr>
          <a:spLocks/>
        </xdr:cNvSpPr>
      </xdr:nvSpPr>
      <xdr:spPr bwMode="auto">
        <a:xfrm>
          <a:off x="0" y="9839325"/>
          <a:ext cx="0" cy="263842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46</xdr:row>
      <xdr:rowOff>0</xdr:rowOff>
    </xdr:from>
    <xdr:to>
      <xdr:col>0</xdr:col>
      <xdr:colOff>0</xdr:colOff>
      <xdr:row>46</xdr:row>
      <xdr:rowOff>0</xdr:rowOff>
    </xdr:to>
    <xdr:sp macro="" textlink="">
      <xdr:nvSpPr>
        <xdr:cNvPr id="3105" name="AutoShape 33"/>
        <xdr:cNvSpPr>
          <a:spLocks/>
        </xdr:cNvSpPr>
      </xdr:nvSpPr>
      <xdr:spPr bwMode="auto">
        <a:xfrm>
          <a:off x="0" y="136588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52</xdr:row>
      <xdr:rowOff>0</xdr:rowOff>
    </xdr:from>
    <xdr:to>
      <xdr:col>0</xdr:col>
      <xdr:colOff>0</xdr:colOff>
      <xdr:row>52</xdr:row>
      <xdr:rowOff>0</xdr:rowOff>
    </xdr:to>
    <xdr:sp macro="" textlink="">
      <xdr:nvSpPr>
        <xdr:cNvPr id="3108" name="AutoShape 36"/>
        <xdr:cNvSpPr>
          <a:spLocks/>
        </xdr:cNvSpPr>
      </xdr:nvSpPr>
      <xdr:spPr bwMode="auto">
        <a:xfrm>
          <a:off x="0" y="158877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428625</xdr:colOff>
      <xdr:row>1</xdr:row>
      <xdr:rowOff>182336</xdr:rowOff>
    </xdr:from>
    <xdr:to>
      <xdr:col>3</xdr:col>
      <xdr:colOff>57150</xdr:colOff>
      <xdr:row>3</xdr:row>
      <xdr:rowOff>151040</xdr:rowOff>
    </xdr:to>
    <xdr:pic>
      <xdr:nvPicPr>
        <xdr:cNvPr id="3196" name="Picture 12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930729"/>
          <a:ext cx="2526846" cy="785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46</xdr:row>
      <xdr:rowOff>0</xdr:rowOff>
    </xdr:from>
    <xdr:to>
      <xdr:col>0</xdr:col>
      <xdr:colOff>0</xdr:colOff>
      <xdr:row>46</xdr:row>
      <xdr:rowOff>0</xdr:rowOff>
    </xdr:to>
    <xdr:sp macro="" textlink="">
      <xdr:nvSpPr>
        <xdr:cNvPr id="21505" name="AutoShape 1"/>
        <xdr:cNvSpPr>
          <a:spLocks/>
        </xdr:cNvSpPr>
      </xdr:nvSpPr>
      <xdr:spPr bwMode="auto">
        <a:xfrm>
          <a:off x="0" y="14478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46</xdr:row>
      <xdr:rowOff>647700</xdr:rowOff>
    </xdr:from>
    <xdr:to>
      <xdr:col>0</xdr:col>
      <xdr:colOff>0</xdr:colOff>
      <xdr:row>52</xdr:row>
      <xdr:rowOff>0</xdr:rowOff>
    </xdr:to>
    <xdr:sp macro="" textlink="">
      <xdr:nvSpPr>
        <xdr:cNvPr id="21506" name="AutoShape 2"/>
        <xdr:cNvSpPr>
          <a:spLocks/>
        </xdr:cNvSpPr>
      </xdr:nvSpPr>
      <xdr:spPr bwMode="auto">
        <a:xfrm>
          <a:off x="0" y="15125700"/>
          <a:ext cx="0" cy="196215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52</xdr:row>
      <xdr:rowOff>0</xdr:rowOff>
    </xdr:from>
    <xdr:to>
      <xdr:col>0</xdr:col>
      <xdr:colOff>0</xdr:colOff>
      <xdr:row>52</xdr:row>
      <xdr:rowOff>0</xdr:rowOff>
    </xdr:to>
    <xdr:sp macro="" textlink="">
      <xdr:nvSpPr>
        <xdr:cNvPr id="21507" name="AutoShape 3"/>
        <xdr:cNvSpPr>
          <a:spLocks/>
        </xdr:cNvSpPr>
      </xdr:nvSpPr>
      <xdr:spPr bwMode="auto">
        <a:xfrm>
          <a:off x="0" y="170878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36</xdr:row>
      <xdr:rowOff>28575</xdr:rowOff>
    </xdr:from>
    <xdr:to>
      <xdr:col>0</xdr:col>
      <xdr:colOff>0</xdr:colOff>
      <xdr:row>43</xdr:row>
      <xdr:rowOff>0</xdr:rowOff>
    </xdr:to>
    <xdr:sp macro="" textlink="">
      <xdr:nvSpPr>
        <xdr:cNvPr id="21508" name="AutoShape 4"/>
        <xdr:cNvSpPr>
          <a:spLocks/>
        </xdr:cNvSpPr>
      </xdr:nvSpPr>
      <xdr:spPr bwMode="auto">
        <a:xfrm>
          <a:off x="0" y="9839325"/>
          <a:ext cx="0" cy="322897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46</xdr:row>
      <xdr:rowOff>0</xdr:rowOff>
    </xdr:from>
    <xdr:to>
      <xdr:col>0</xdr:col>
      <xdr:colOff>0</xdr:colOff>
      <xdr:row>46</xdr:row>
      <xdr:rowOff>0</xdr:rowOff>
    </xdr:to>
    <xdr:sp macro="" textlink="">
      <xdr:nvSpPr>
        <xdr:cNvPr id="21509" name="AutoShape 5"/>
        <xdr:cNvSpPr>
          <a:spLocks/>
        </xdr:cNvSpPr>
      </xdr:nvSpPr>
      <xdr:spPr bwMode="auto">
        <a:xfrm>
          <a:off x="0" y="144780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52</xdr:row>
      <xdr:rowOff>0</xdr:rowOff>
    </xdr:from>
    <xdr:to>
      <xdr:col>0</xdr:col>
      <xdr:colOff>0</xdr:colOff>
      <xdr:row>52</xdr:row>
      <xdr:rowOff>0</xdr:rowOff>
    </xdr:to>
    <xdr:sp macro="" textlink="">
      <xdr:nvSpPr>
        <xdr:cNvPr id="21510" name="AutoShape 6"/>
        <xdr:cNvSpPr>
          <a:spLocks/>
        </xdr:cNvSpPr>
      </xdr:nvSpPr>
      <xdr:spPr bwMode="auto">
        <a:xfrm>
          <a:off x="0" y="170878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415018</xdr:colOff>
      <xdr:row>1</xdr:row>
      <xdr:rowOff>100693</xdr:rowOff>
    </xdr:from>
    <xdr:to>
      <xdr:col>3</xdr:col>
      <xdr:colOff>43543</xdr:colOff>
      <xdr:row>3</xdr:row>
      <xdr:rowOff>69397</xdr:rowOff>
    </xdr:to>
    <xdr:pic>
      <xdr:nvPicPr>
        <xdr:cNvPr id="21511" name="Pictur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5018" y="849086"/>
          <a:ext cx="2526846" cy="785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120</xdr:row>
      <xdr:rowOff>28575</xdr:rowOff>
    </xdr:from>
    <xdr:to>
      <xdr:col>15</xdr:col>
      <xdr:colOff>190500</xdr:colOff>
      <xdr:row>121</xdr:row>
      <xdr:rowOff>152400</xdr:rowOff>
    </xdr:to>
    <xdr:sp macro="" textlink="">
      <xdr:nvSpPr>
        <xdr:cNvPr id="1030" name="AutoShape 6"/>
        <xdr:cNvSpPr>
          <a:spLocks/>
        </xdr:cNvSpPr>
      </xdr:nvSpPr>
      <xdr:spPr bwMode="auto">
        <a:xfrm>
          <a:off x="10439400" y="2175510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114</xdr:row>
      <xdr:rowOff>28575</xdr:rowOff>
    </xdr:from>
    <xdr:to>
      <xdr:col>15</xdr:col>
      <xdr:colOff>190500</xdr:colOff>
      <xdr:row>115</xdr:row>
      <xdr:rowOff>152400</xdr:rowOff>
    </xdr:to>
    <xdr:sp macro="" textlink="">
      <xdr:nvSpPr>
        <xdr:cNvPr id="1031" name="AutoShape 7"/>
        <xdr:cNvSpPr>
          <a:spLocks/>
        </xdr:cNvSpPr>
      </xdr:nvSpPr>
      <xdr:spPr bwMode="auto">
        <a:xfrm>
          <a:off x="10439400" y="2061210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137</xdr:row>
      <xdr:rowOff>28575</xdr:rowOff>
    </xdr:from>
    <xdr:to>
      <xdr:col>15</xdr:col>
      <xdr:colOff>190500</xdr:colOff>
      <xdr:row>138</xdr:row>
      <xdr:rowOff>152400</xdr:rowOff>
    </xdr:to>
    <xdr:sp macro="" textlink="">
      <xdr:nvSpPr>
        <xdr:cNvPr id="1032" name="AutoShape 8"/>
        <xdr:cNvSpPr>
          <a:spLocks/>
        </xdr:cNvSpPr>
      </xdr:nvSpPr>
      <xdr:spPr bwMode="auto">
        <a:xfrm>
          <a:off x="10439400" y="2534602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143</xdr:row>
      <xdr:rowOff>28575</xdr:rowOff>
    </xdr:from>
    <xdr:to>
      <xdr:col>15</xdr:col>
      <xdr:colOff>190500</xdr:colOff>
      <xdr:row>144</xdr:row>
      <xdr:rowOff>152400</xdr:rowOff>
    </xdr:to>
    <xdr:sp macro="" textlink="">
      <xdr:nvSpPr>
        <xdr:cNvPr id="1033" name="AutoShape 9"/>
        <xdr:cNvSpPr>
          <a:spLocks/>
        </xdr:cNvSpPr>
      </xdr:nvSpPr>
      <xdr:spPr bwMode="auto">
        <a:xfrm>
          <a:off x="10439400" y="2648902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129</xdr:row>
      <xdr:rowOff>0</xdr:rowOff>
    </xdr:from>
    <xdr:to>
      <xdr:col>15</xdr:col>
      <xdr:colOff>209550</xdr:colOff>
      <xdr:row>130</xdr:row>
      <xdr:rowOff>238125</xdr:rowOff>
    </xdr:to>
    <xdr:sp macro="" textlink="">
      <xdr:nvSpPr>
        <xdr:cNvPr id="1037" name="AutoShape 13"/>
        <xdr:cNvSpPr>
          <a:spLocks/>
        </xdr:cNvSpPr>
      </xdr:nvSpPr>
      <xdr:spPr bwMode="auto">
        <a:xfrm>
          <a:off x="10467975" y="23583900"/>
          <a:ext cx="180975" cy="381000"/>
        </a:xfrm>
        <a:prstGeom prst="rightBrace">
          <a:avLst>
            <a:gd name="adj1" fmla="val 175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135</xdr:row>
      <xdr:rowOff>0</xdr:rowOff>
    </xdr:from>
    <xdr:to>
      <xdr:col>15</xdr:col>
      <xdr:colOff>190500</xdr:colOff>
      <xdr:row>135</xdr:row>
      <xdr:rowOff>0</xdr:rowOff>
    </xdr:to>
    <xdr:sp macro="" textlink="">
      <xdr:nvSpPr>
        <xdr:cNvPr id="1038" name="AutoShape 14"/>
        <xdr:cNvSpPr>
          <a:spLocks/>
        </xdr:cNvSpPr>
      </xdr:nvSpPr>
      <xdr:spPr bwMode="auto">
        <a:xfrm>
          <a:off x="10439400" y="24869775"/>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135</xdr:row>
      <xdr:rowOff>0</xdr:rowOff>
    </xdr:from>
    <xdr:to>
      <xdr:col>15</xdr:col>
      <xdr:colOff>190500</xdr:colOff>
      <xdr:row>135</xdr:row>
      <xdr:rowOff>0</xdr:rowOff>
    </xdr:to>
    <xdr:sp macro="" textlink="">
      <xdr:nvSpPr>
        <xdr:cNvPr id="1039" name="AutoShape 15"/>
        <xdr:cNvSpPr>
          <a:spLocks/>
        </xdr:cNvSpPr>
      </xdr:nvSpPr>
      <xdr:spPr bwMode="auto">
        <a:xfrm>
          <a:off x="10439400" y="24869775"/>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135</xdr:row>
      <xdr:rowOff>0</xdr:rowOff>
    </xdr:from>
    <xdr:to>
      <xdr:col>15</xdr:col>
      <xdr:colOff>190500</xdr:colOff>
      <xdr:row>135</xdr:row>
      <xdr:rowOff>0</xdr:rowOff>
    </xdr:to>
    <xdr:sp macro="" textlink="">
      <xdr:nvSpPr>
        <xdr:cNvPr id="1042" name="AutoShape 18"/>
        <xdr:cNvSpPr>
          <a:spLocks/>
        </xdr:cNvSpPr>
      </xdr:nvSpPr>
      <xdr:spPr bwMode="auto">
        <a:xfrm>
          <a:off x="10467975" y="24869775"/>
          <a:ext cx="161925"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135</xdr:row>
      <xdr:rowOff>0</xdr:rowOff>
    </xdr:from>
    <xdr:to>
      <xdr:col>15</xdr:col>
      <xdr:colOff>190500</xdr:colOff>
      <xdr:row>135</xdr:row>
      <xdr:rowOff>0</xdr:rowOff>
    </xdr:to>
    <xdr:sp macro="" textlink="">
      <xdr:nvSpPr>
        <xdr:cNvPr id="1043" name="AutoShape 19"/>
        <xdr:cNvSpPr>
          <a:spLocks/>
        </xdr:cNvSpPr>
      </xdr:nvSpPr>
      <xdr:spPr bwMode="auto">
        <a:xfrm>
          <a:off x="10439400" y="24869775"/>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47625</xdr:colOff>
      <xdr:row>135</xdr:row>
      <xdr:rowOff>0</xdr:rowOff>
    </xdr:from>
    <xdr:to>
      <xdr:col>15</xdr:col>
      <xdr:colOff>238125</xdr:colOff>
      <xdr:row>135</xdr:row>
      <xdr:rowOff>0</xdr:rowOff>
    </xdr:to>
    <xdr:sp macro="" textlink="">
      <xdr:nvSpPr>
        <xdr:cNvPr id="1045" name="AutoShape 21"/>
        <xdr:cNvSpPr>
          <a:spLocks/>
        </xdr:cNvSpPr>
      </xdr:nvSpPr>
      <xdr:spPr bwMode="auto">
        <a:xfrm>
          <a:off x="10487025" y="24869775"/>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1362075</xdr:colOff>
      <xdr:row>111</xdr:row>
      <xdr:rowOff>28575</xdr:rowOff>
    </xdr:from>
    <xdr:to>
      <xdr:col>15</xdr:col>
      <xdr:colOff>219075</xdr:colOff>
      <xdr:row>112</xdr:row>
      <xdr:rowOff>152400</xdr:rowOff>
    </xdr:to>
    <xdr:sp macro="" textlink="">
      <xdr:nvSpPr>
        <xdr:cNvPr id="1072" name="AutoShape 48"/>
        <xdr:cNvSpPr>
          <a:spLocks/>
        </xdr:cNvSpPr>
      </xdr:nvSpPr>
      <xdr:spPr bwMode="auto">
        <a:xfrm>
          <a:off x="10429875" y="20040600"/>
          <a:ext cx="228600" cy="314325"/>
        </a:xfrm>
        <a:prstGeom prst="rightBrace">
          <a:avLst>
            <a:gd name="adj1" fmla="val 11458"/>
            <a:gd name="adj2" fmla="val 458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117</xdr:row>
      <xdr:rowOff>28575</xdr:rowOff>
    </xdr:from>
    <xdr:to>
      <xdr:col>15</xdr:col>
      <xdr:colOff>190500</xdr:colOff>
      <xdr:row>118</xdr:row>
      <xdr:rowOff>180975</xdr:rowOff>
    </xdr:to>
    <xdr:sp macro="" textlink="">
      <xdr:nvSpPr>
        <xdr:cNvPr id="1085" name="AutoShape 61"/>
        <xdr:cNvSpPr>
          <a:spLocks/>
        </xdr:cNvSpPr>
      </xdr:nvSpPr>
      <xdr:spPr bwMode="auto">
        <a:xfrm>
          <a:off x="10439400" y="21183600"/>
          <a:ext cx="190500" cy="342900"/>
        </a:xfrm>
        <a:prstGeom prst="rightBrace">
          <a:avLst>
            <a:gd name="adj1" fmla="val 1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126</xdr:row>
      <xdr:rowOff>28575</xdr:rowOff>
    </xdr:from>
    <xdr:to>
      <xdr:col>15</xdr:col>
      <xdr:colOff>190500</xdr:colOff>
      <xdr:row>128</xdr:row>
      <xdr:rowOff>0</xdr:rowOff>
    </xdr:to>
    <xdr:sp macro="" textlink="">
      <xdr:nvSpPr>
        <xdr:cNvPr id="1086" name="AutoShape 62"/>
        <xdr:cNvSpPr>
          <a:spLocks/>
        </xdr:cNvSpPr>
      </xdr:nvSpPr>
      <xdr:spPr bwMode="auto">
        <a:xfrm>
          <a:off x="10439400" y="22898100"/>
          <a:ext cx="190500" cy="495300"/>
        </a:xfrm>
        <a:prstGeom prst="rightBrace">
          <a:avLst>
            <a:gd name="adj1" fmla="val 2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1352550</xdr:colOff>
      <xdr:row>123</xdr:row>
      <xdr:rowOff>28575</xdr:rowOff>
    </xdr:from>
    <xdr:to>
      <xdr:col>15</xdr:col>
      <xdr:colOff>190500</xdr:colOff>
      <xdr:row>124</xdr:row>
      <xdr:rowOff>238125</xdr:rowOff>
    </xdr:to>
    <xdr:sp macro="" textlink="">
      <xdr:nvSpPr>
        <xdr:cNvPr id="1087" name="AutoShape 63"/>
        <xdr:cNvSpPr>
          <a:spLocks/>
        </xdr:cNvSpPr>
      </xdr:nvSpPr>
      <xdr:spPr bwMode="auto">
        <a:xfrm>
          <a:off x="10420350" y="22326600"/>
          <a:ext cx="209550" cy="352425"/>
        </a:xfrm>
        <a:prstGeom prst="rightBrace">
          <a:avLst>
            <a:gd name="adj1" fmla="val 1401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132</xdr:row>
      <xdr:rowOff>28575</xdr:rowOff>
    </xdr:from>
    <xdr:to>
      <xdr:col>15</xdr:col>
      <xdr:colOff>190500</xdr:colOff>
      <xdr:row>133</xdr:row>
      <xdr:rowOff>219075</xdr:rowOff>
    </xdr:to>
    <xdr:sp macro="" textlink="">
      <xdr:nvSpPr>
        <xdr:cNvPr id="1088" name="AutoShape 64"/>
        <xdr:cNvSpPr>
          <a:spLocks/>
        </xdr:cNvSpPr>
      </xdr:nvSpPr>
      <xdr:spPr bwMode="auto">
        <a:xfrm>
          <a:off x="10439400" y="24183975"/>
          <a:ext cx="190500" cy="485775"/>
        </a:xfrm>
        <a:prstGeom prst="rightBrace">
          <a:avLst>
            <a:gd name="adj1" fmla="val 21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146</xdr:row>
      <xdr:rowOff>28575</xdr:rowOff>
    </xdr:from>
    <xdr:to>
      <xdr:col>15</xdr:col>
      <xdr:colOff>190500</xdr:colOff>
      <xdr:row>148</xdr:row>
      <xdr:rowOff>0</xdr:rowOff>
    </xdr:to>
    <xdr:sp macro="" textlink="">
      <xdr:nvSpPr>
        <xdr:cNvPr id="1090" name="AutoShape 66"/>
        <xdr:cNvSpPr>
          <a:spLocks/>
        </xdr:cNvSpPr>
      </xdr:nvSpPr>
      <xdr:spPr bwMode="auto">
        <a:xfrm>
          <a:off x="10439400" y="27060525"/>
          <a:ext cx="190500" cy="485775"/>
        </a:xfrm>
        <a:prstGeom prst="rightBrace">
          <a:avLst>
            <a:gd name="adj1" fmla="val 21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140</xdr:row>
      <xdr:rowOff>28575</xdr:rowOff>
    </xdr:from>
    <xdr:to>
      <xdr:col>15</xdr:col>
      <xdr:colOff>190500</xdr:colOff>
      <xdr:row>141</xdr:row>
      <xdr:rowOff>152400</xdr:rowOff>
    </xdr:to>
    <xdr:sp macro="" textlink="">
      <xdr:nvSpPr>
        <xdr:cNvPr id="1128" name="AutoShape 104"/>
        <xdr:cNvSpPr>
          <a:spLocks/>
        </xdr:cNvSpPr>
      </xdr:nvSpPr>
      <xdr:spPr bwMode="auto">
        <a:xfrm>
          <a:off x="10439400" y="2591752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9525</xdr:colOff>
      <xdr:row>0</xdr:row>
      <xdr:rowOff>104775</xdr:rowOff>
    </xdr:from>
    <xdr:to>
      <xdr:col>5</xdr:col>
      <xdr:colOff>0</xdr:colOff>
      <xdr:row>3</xdr:row>
      <xdr:rowOff>0</xdr:rowOff>
    </xdr:to>
    <xdr:pic>
      <xdr:nvPicPr>
        <xdr:cNvPr id="1136" name="Picture 1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1625" y="104775"/>
          <a:ext cx="27527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7</xdr:col>
      <xdr:colOff>800100</xdr:colOff>
      <xdr:row>4</xdr:row>
      <xdr:rowOff>0</xdr:rowOff>
    </xdr:from>
    <xdr:to>
      <xdr:col>9</xdr:col>
      <xdr:colOff>9525</xdr:colOff>
      <xdr:row>4</xdr:row>
      <xdr:rowOff>314325</xdr:rowOff>
    </xdr:to>
    <xdr:sp macro="" textlink="">
      <xdr:nvSpPr>
        <xdr:cNvPr id="5125" name="Line 5"/>
        <xdr:cNvSpPr>
          <a:spLocks noChangeShapeType="1"/>
        </xdr:cNvSpPr>
      </xdr:nvSpPr>
      <xdr:spPr bwMode="auto">
        <a:xfrm>
          <a:off x="6781800" y="1390650"/>
          <a:ext cx="97155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10"/>
  </sheetPr>
  <dimension ref="A1:B100"/>
  <sheetViews>
    <sheetView topLeftCell="A56" zoomScaleNormal="100" zoomScaleSheetLayoutView="100" workbookViewId="0">
      <selection activeCell="D67" sqref="D67"/>
    </sheetView>
  </sheetViews>
  <sheetFormatPr defaultRowHeight="15" x14ac:dyDescent="0.2"/>
  <cols>
    <col min="1" max="1" width="5.44140625" customWidth="1"/>
    <col min="2" max="2" width="70" customWidth="1"/>
  </cols>
  <sheetData>
    <row r="1" spans="1:2" ht="47.25" x14ac:dyDescent="0.2">
      <c r="A1" s="314"/>
      <c r="B1" s="86" t="s">
        <v>244</v>
      </c>
    </row>
    <row r="2" spans="1:2" x14ac:dyDescent="0.2">
      <c r="A2" s="314"/>
      <c r="B2" s="335"/>
    </row>
    <row r="3" spans="1:2" x14ac:dyDescent="0.2">
      <c r="A3" s="314"/>
      <c r="B3" s="2"/>
    </row>
    <row r="4" spans="1:2" ht="15.75" x14ac:dyDescent="0.2">
      <c r="A4" s="314"/>
      <c r="B4" s="86" t="s">
        <v>216</v>
      </c>
    </row>
    <row r="5" spans="1:2" x14ac:dyDescent="0.2">
      <c r="A5" s="314"/>
      <c r="B5" s="314"/>
    </row>
    <row r="6" spans="1:2" ht="15.75" x14ac:dyDescent="0.2">
      <c r="A6" s="314"/>
      <c r="B6" s="315" t="s">
        <v>128</v>
      </c>
    </row>
    <row r="7" spans="1:2" ht="15.75" x14ac:dyDescent="0.2">
      <c r="A7" s="314"/>
      <c r="B7" s="315"/>
    </row>
    <row r="8" spans="1:2" ht="60" x14ac:dyDescent="0.2">
      <c r="A8" s="316">
        <v>1</v>
      </c>
      <c r="B8" s="317" t="s">
        <v>217</v>
      </c>
    </row>
    <row r="9" spans="1:2" x14ac:dyDescent="0.2">
      <c r="A9" s="316"/>
      <c r="B9" s="314"/>
    </row>
    <row r="10" spans="1:2" ht="75" x14ac:dyDescent="0.2">
      <c r="A10" s="316">
        <v>2</v>
      </c>
      <c r="B10" s="318" t="s">
        <v>148</v>
      </c>
    </row>
    <row r="11" spans="1:2" x14ac:dyDescent="0.2">
      <c r="A11" s="316"/>
      <c r="B11" s="94"/>
    </row>
    <row r="12" spans="1:2" ht="45" x14ac:dyDescent="0.2">
      <c r="A12" s="316">
        <v>3</v>
      </c>
      <c r="B12" s="314" t="s">
        <v>218</v>
      </c>
    </row>
    <row r="13" spans="1:2" x14ac:dyDescent="0.2">
      <c r="A13" s="316"/>
      <c r="B13" s="94"/>
    </row>
    <row r="14" spans="1:2" ht="35.25" customHeight="1" x14ac:dyDescent="0.2">
      <c r="A14" s="316">
        <v>4</v>
      </c>
      <c r="B14" s="314" t="s">
        <v>219</v>
      </c>
    </row>
    <row r="15" spans="1:2" x14ac:dyDescent="0.2">
      <c r="A15" s="316"/>
      <c r="B15" s="314"/>
    </row>
    <row r="16" spans="1:2" ht="30" x14ac:dyDescent="0.2">
      <c r="A16" s="316">
        <v>5</v>
      </c>
      <c r="B16" s="314" t="s">
        <v>220</v>
      </c>
    </row>
    <row r="17" spans="1:2" x14ac:dyDescent="0.2">
      <c r="A17" s="316"/>
      <c r="B17" s="314"/>
    </row>
    <row r="18" spans="1:2" ht="30" x14ac:dyDescent="0.2">
      <c r="A18" s="316">
        <v>6</v>
      </c>
      <c r="B18" s="94" t="s">
        <v>221</v>
      </c>
    </row>
    <row r="19" spans="1:2" x14ac:dyDescent="0.2">
      <c r="A19" s="316"/>
      <c r="B19" s="94"/>
    </row>
    <row r="20" spans="1:2" ht="36.75" customHeight="1" x14ac:dyDescent="0.2">
      <c r="A20" s="316">
        <v>7</v>
      </c>
      <c r="B20" s="317" t="s">
        <v>222</v>
      </c>
    </row>
    <row r="21" spans="1:2" x14ac:dyDescent="0.2">
      <c r="A21" s="316"/>
      <c r="B21" s="314"/>
    </row>
    <row r="22" spans="1:2" ht="45" x14ac:dyDescent="0.2">
      <c r="A22" s="316">
        <v>8</v>
      </c>
      <c r="B22" s="314" t="s">
        <v>223</v>
      </c>
    </row>
    <row r="23" spans="1:2" x14ac:dyDescent="0.2">
      <c r="A23" s="316"/>
      <c r="B23" s="314"/>
    </row>
    <row r="24" spans="1:2" ht="45" x14ac:dyDescent="0.2">
      <c r="A24" s="316">
        <v>9</v>
      </c>
      <c r="B24" s="314" t="s">
        <v>224</v>
      </c>
    </row>
    <row r="25" spans="1:2" x14ac:dyDescent="0.2">
      <c r="A25" s="316"/>
      <c r="B25" s="314"/>
    </row>
    <row r="26" spans="1:2" ht="63" x14ac:dyDescent="0.2">
      <c r="A26" s="316">
        <v>10</v>
      </c>
      <c r="B26" s="319" t="s">
        <v>225</v>
      </c>
    </row>
    <row r="27" spans="1:2" ht="15.75" x14ac:dyDescent="0.2">
      <c r="A27" s="316"/>
      <c r="B27" s="86"/>
    </row>
    <row r="28" spans="1:2" ht="31.5" x14ac:dyDescent="0.2">
      <c r="A28" s="316">
        <v>11</v>
      </c>
      <c r="B28" s="86" t="s">
        <v>129</v>
      </c>
    </row>
    <row r="29" spans="1:2" ht="15.75" x14ac:dyDescent="0.2">
      <c r="A29" s="316"/>
      <c r="B29" s="86"/>
    </row>
    <row r="30" spans="1:2" ht="30" x14ac:dyDescent="0.2">
      <c r="A30" s="316">
        <v>12</v>
      </c>
      <c r="B30" s="314" t="s">
        <v>226</v>
      </c>
    </row>
    <row r="31" spans="1:2" x14ac:dyDescent="0.2">
      <c r="A31" s="316"/>
      <c r="B31" s="314"/>
    </row>
    <row r="32" spans="1:2" x14ac:dyDescent="0.2">
      <c r="A32" s="316">
        <v>13</v>
      </c>
      <c r="B32" s="317" t="s">
        <v>227</v>
      </c>
    </row>
    <row r="33" spans="1:2" x14ac:dyDescent="0.2">
      <c r="A33" s="316"/>
      <c r="B33" s="317"/>
    </row>
    <row r="34" spans="1:2" ht="30" x14ac:dyDescent="0.2">
      <c r="A34" s="316">
        <v>14</v>
      </c>
      <c r="B34" s="317" t="s">
        <v>228</v>
      </c>
    </row>
    <row r="35" spans="1:2" x14ac:dyDescent="0.2">
      <c r="A35" s="316"/>
      <c r="B35" s="314"/>
    </row>
    <row r="36" spans="1:2" ht="15.75" x14ac:dyDescent="0.2">
      <c r="A36" s="316"/>
      <c r="B36" s="86"/>
    </row>
    <row r="37" spans="1:2" ht="15.75" x14ac:dyDescent="0.2">
      <c r="A37" s="316"/>
      <c r="B37" s="86" t="s">
        <v>130</v>
      </c>
    </row>
    <row r="38" spans="1:2" x14ac:dyDescent="0.2">
      <c r="A38" s="316"/>
      <c r="B38" s="314"/>
    </row>
    <row r="39" spans="1:2" x14ac:dyDescent="0.2">
      <c r="A39" s="316">
        <v>1</v>
      </c>
      <c r="B39" s="314" t="s">
        <v>131</v>
      </c>
    </row>
    <row r="40" spans="1:2" x14ac:dyDescent="0.2">
      <c r="A40" s="316"/>
      <c r="B40" s="314"/>
    </row>
    <row r="41" spans="1:2" ht="30" x14ac:dyDescent="0.2">
      <c r="A41" s="316">
        <v>2</v>
      </c>
      <c r="B41" s="314" t="s">
        <v>229</v>
      </c>
    </row>
    <row r="42" spans="1:2" ht="15.75" x14ac:dyDescent="0.2">
      <c r="A42" s="316"/>
      <c r="B42" s="315"/>
    </row>
    <row r="43" spans="1:2" x14ac:dyDescent="0.2">
      <c r="A43" s="316">
        <v>3</v>
      </c>
      <c r="B43" s="314" t="s">
        <v>132</v>
      </c>
    </row>
    <row r="44" spans="1:2" x14ac:dyDescent="0.2">
      <c r="A44" s="316"/>
      <c r="B44" s="314"/>
    </row>
    <row r="45" spans="1:2" ht="45" x14ac:dyDescent="0.2">
      <c r="A45" s="316">
        <v>4</v>
      </c>
      <c r="B45" s="314" t="s">
        <v>133</v>
      </c>
    </row>
    <row r="46" spans="1:2" x14ac:dyDescent="0.2">
      <c r="A46" s="316"/>
      <c r="B46" s="94"/>
    </row>
    <row r="47" spans="1:2" ht="30" x14ac:dyDescent="0.2">
      <c r="A47" s="316">
        <v>5</v>
      </c>
      <c r="B47" s="314" t="s">
        <v>134</v>
      </c>
    </row>
    <row r="48" spans="1:2" x14ac:dyDescent="0.2">
      <c r="A48" s="316"/>
      <c r="B48" s="314"/>
    </row>
    <row r="49" spans="1:2" ht="75" x14ac:dyDescent="0.2">
      <c r="A49" s="316">
        <v>6</v>
      </c>
      <c r="B49" s="317" t="s">
        <v>135</v>
      </c>
    </row>
    <row r="50" spans="1:2" x14ac:dyDescent="0.2">
      <c r="A50" s="316"/>
      <c r="B50" s="314"/>
    </row>
    <row r="51" spans="1:2" ht="60" x14ac:dyDescent="0.2">
      <c r="A51" s="316">
        <v>7</v>
      </c>
      <c r="B51" s="314" t="s">
        <v>351</v>
      </c>
    </row>
    <row r="52" spans="1:2" x14ac:dyDescent="0.2">
      <c r="A52" s="316"/>
      <c r="B52" s="314"/>
    </row>
    <row r="53" spans="1:2" ht="75" x14ac:dyDescent="0.2">
      <c r="A53" s="316">
        <v>8</v>
      </c>
      <c r="B53" s="317" t="s">
        <v>136</v>
      </c>
    </row>
    <row r="54" spans="1:2" x14ac:dyDescent="0.2">
      <c r="A54" s="316"/>
      <c r="B54" s="317"/>
    </row>
    <row r="55" spans="1:2" ht="60" x14ac:dyDescent="0.2">
      <c r="A55" s="316">
        <v>9</v>
      </c>
      <c r="B55" s="317" t="s">
        <v>230</v>
      </c>
    </row>
    <row r="56" spans="1:2" x14ac:dyDescent="0.2">
      <c r="A56" s="316"/>
      <c r="B56" s="314"/>
    </row>
    <row r="57" spans="1:2" ht="45" x14ac:dyDescent="0.2">
      <c r="A57" s="316">
        <v>10</v>
      </c>
      <c r="B57" s="314" t="s">
        <v>231</v>
      </c>
    </row>
    <row r="58" spans="1:2" x14ac:dyDescent="0.2">
      <c r="A58" s="316"/>
      <c r="B58" s="317"/>
    </row>
    <row r="59" spans="1:2" ht="30" x14ac:dyDescent="0.2">
      <c r="A59" s="316">
        <v>11</v>
      </c>
      <c r="B59" s="317" t="s">
        <v>232</v>
      </c>
    </row>
    <row r="60" spans="1:2" x14ac:dyDescent="0.2">
      <c r="A60" s="316"/>
      <c r="B60" s="317"/>
    </row>
    <row r="61" spans="1:2" ht="45" x14ac:dyDescent="0.2">
      <c r="A61" s="316">
        <v>12</v>
      </c>
      <c r="B61" s="317" t="s">
        <v>233</v>
      </c>
    </row>
    <row r="62" spans="1:2" x14ac:dyDescent="0.2">
      <c r="A62" s="316"/>
      <c r="B62" s="314"/>
    </row>
    <row r="63" spans="1:2" ht="15.75" x14ac:dyDescent="0.2">
      <c r="A63" s="899" t="s">
        <v>34</v>
      </c>
      <c r="B63" s="315" t="s">
        <v>393</v>
      </c>
    </row>
    <row r="64" spans="1:2" x14ac:dyDescent="0.2">
      <c r="A64" s="900"/>
      <c r="B64" s="314"/>
    </row>
    <row r="65" spans="1:2" ht="45" x14ac:dyDescent="0.2">
      <c r="A65" s="900"/>
      <c r="B65" s="901" t="s">
        <v>394</v>
      </c>
    </row>
    <row r="66" spans="1:2" x14ac:dyDescent="0.2">
      <c r="A66" s="900"/>
      <c r="B66" s="314"/>
    </row>
    <row r="67" spans="1:2" ht="30" x14ac:dyDescent="0.2">
      <c r="A67" s="900" t="s">
        <v>395</v>
      </c>
      <c r="B67" s="314" t="s">
        <v>396</v>
      </c>
    </row>
    <row r="68" spans="1:2" x14ac:dyDescent="0.2">
      <c r="A68" s="900"/>
      <c r="B68" s="314"/>
    </row>
    <row r="69" spans="1:2" x14ac:dyDescent="0.2">
      <c r="A69" s="900" t="s">
        <v>397</v>
      </c>
      <c r="B69" s="314" t="s">
        <v>398</v>
      </c>
    </row>
    <row r="70" spans="1:2" x14ac:dyDescent="0.2">
      <c r="A70" s="900"/>
      <c r="B70" s="314"/>
    </row>
    <row r="71" spans="1:2" ht="30" x14ac:dyDescent="0.2">
      <c r="A71" s="900" t="s">
        <v>399</v>
      </c>
      <c r="B71" s="314" t="s">
        <v>400</v>
      </c>
    </row>
    <row r="72" spans="1:2" x14ac:dyDescent="0.2">
      <c r="A72" s="900"/>
      <c r="B72" s="314"/>
    </row>
    <row r="73" spans="1:2" ht="30" x14ac:dyDescent="0.2">
      <c r="A73" s="900" t="s">
        <v>401</v>
      </c>
      <c r="B73" s="902" t="s">
        <v>402</v>
      </c>
    </row>
    <row r="74" spans="1:2" x14ac:dyDescent="0.2">
      <c r="A74" s="900"/>
      <c r="B74" s="314"/>
    </row>
    <row r="75" spans="1:2" ht="30" x14ac:dyDescent="0.2">
      <c r="A75" s="900" t="s">
        <v>403</v>
      </c>
      <c r="B75" s="314" t="s">
        <v>404</v>
      </c>
    </row>
    <row r="76" spans="1:2" x14ac:dyDescent="0.2">
      <c r="A76" s="900"/>
      <c r="B76" s="314"/>
    </row>
    <row r="77" spans="1:2" ht="30" x14ac:dyDescent="0.2">
      <c r="A77" s="900" t="s">
        <v>405</v>
      </c>
      <c r="B77" s="902" t="s">
        <v>406</v>
      </c>
    </row>
    <row r="78" spans="1:2" x14ac:dyDescent="0.2">
      <c r="A78" s="900"/>
      <c r="B78" s="314"/>
    </row>
    <row r="79" spans="1:2" ht="30" x14ac:dyDescent="0.2">
      <c r="A79" s="900" t="s">
        <v>407</v>
      </c>
      <c r="B79" s="314" t="s">
        <v>408</v>
      </c>
    </row>
    <row r="80" spans="1:2" x14ac:dyDescent="0.2">
      <c r="A80" s="900"/>
      <c r="B80" s="314"/>
    </row>
    <row r="81" spans="1:2" x14ac:dyDescent="0.2">
      <c r="A81" s="900"/>
      <c r="B81" s="314"/>
    </row>
    <row r="82" spans="1:2" x14ac:dyDescent="0.2">
      <c r="A82" s="900">
        <f>A61+1</f>
        <v>13</v>
      </c>
      <c r="B82" s="314" t="s">
        <v>22</v>
      </c>
    </row>
    <row r="83" spans="1:2" ht="25.5" x14ac:dyDescent="0.2">
      <c r="A83" s="900"/>
      <c r="B83" s="903" t="s">
        <v>409</v>
      </c>
    </row>
    <row r="100" spans="1:1" x14ac:dyDescent="0.2">
      <c r="A100" s="341" t="s">
        <v>256</v>
      </c>
    </row>
  </sheetData>
  <customSheetViews>
    <customSheetView guid="{F2EF8C40-5F38-4711-A114-3A47916B87AA}" scale="75" showPageBreaks="1" view="pageBreakPreview" showRuler="0" topLeftCell="A12">
      <selection activeCell="A17" sqref="A17"/>
      <pageMargins left="0.75" right="0.75" top="1" bottom="1" header="0.5" footer="0.5"/>
      <pageSetup paperSize="9" scale="83" orientation="portrait" r:id="rId1"/>
      <headerFooter alignWithMargins="0"/>
    </customSheetView>
    <customSheetView guid="{C3FD0C30-5FEE-44FC-8C8E-ACB1A98A43F5}" showPageBreaks="1" printArea="1" view="pageBreakPreview" showRuler="0" topLeftCell="A49">
      <selection activeCell="B52" sqref="B52"/>
      <rowBreaks count="1" manualBreakCount="1">
        <brk id="36" max="16383" man="1"/>
      </rowBreaks>
      <pageMargins left="0.75" right="0.75" top="1" bottom="1" header="0.5" footer="0.5"/>
      <pageSetup paperSize="9" scale="74" orientation="portrait" r:id="rId2"/>
      <headerFooter alignWithMargins="0"/>
    </customSheetView>
  </customSheetViews>
  <phoneticPr fontId="48" type="noConversion"/>
  <pageMargins left="0.75" right="0.75" top="1" bottom="1" header="0.5" footer="0.5"/>
  <pageSetup paperSize="9" scale="74" orientation="portrait" r:id="rId3"/>
  <headerFooter alignWithMargins="0"/>
  <rowBreaks count="1" manualBreakCount="1">
    <brk id="3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sheetPr>
  <dimension ref="A1:I112"/>
  <sheetViews>
    <sheetView tabSelected="1" zoomScale="70" zoomScaleNormal="70" zoomScaleSheetLayoutView="75" workbookViewId="0">
      <selection activeCell="D13" sqref="D13:F13"/>
    </sheetView>
  </sheetViews>
  <sheetFormatPr defaultRowHeight="15" x14ac:dyDescent="0.2"/>
  <cols>
    <col min="1" max="1" width="18.33203125" customWidth="1"/>
    <col min="2" max="2" width="3.88671875" customWidth="1"/>
    <col min="3" max="3" width="11.44140625" customWidth="1"/>
    <col min="4" max="4" width="27.77734375" customWidth="1"/>
    <col min="5" max="5" width="19.77734375" customWidth="1"/>
    <col min="6" max="6" width="20.44140625" customWidth="1"/>
    <col min="7" max="7" width="18.33203125" customWidth="1"/>
    <col min="8" max="8" width="16.44140625" customWidth="1"/>
    <col min="9" max="9" width="5.44140625" customWidth="1"/>
  </cols>
  <sheetData>
    <row r="1" spans="1:9" ht="58.5" customHeight="1" thickTop="1" thickBot="1" x14ac:dyDescent="0.25">
      <c r="A1" s="1271" t="s">
        <v>391</v>
      </c>
      <c r="B1" s="1272"/>
      <c r="C1" s="1272"/>
      <c r="D1" s="1272"/>
      <c r="E1" s="1272"/>
      <c r="F1" s="1272"/>
      <c r="G1" s="1272"/>
      <c r="H1" s="1273"/>
    </row>
    <row r="2" spans="1:9" ht="30.75" customHeight="1" thickTop="1" x14ac:dyDescent="0.2">
      <c r="A2" s="1277"/>
      <c r="B2" s="1278"/>
      <c r="C2" s="1278"/>
      <c r="D2" s="1278"/>
      <c r="E2" s="1291" t="s">
        <v>253</v>
      </c>
      <c r="F2" s="1291"/>
      <c r="G2" s="1291"/>
      <c r="H2" s="1292"/>
    </row>
    <row r="3" spans="1:9" ht="33" customHeight="1" x14ac:dyDescent="0.2">
      <c r="A3" s="1277"/>
      <c r="B3" s="1278"/>
      <c r="C3" s="1278"/>
      <c r="D3" s="1278"/>
      <c r="E3" s="1295" t="str">
        <f>IF(D9="ENGINEERING PROJECT","USE OTHER INVOICE",CONCATENATE(D9,": ",D20," NDPW FEES"))</f>
        <v>BUILDING PROJECT: 2011 NDPW FEES</v>
      </c>
      <c r="F3" s="1295"/>
      <c r="G3" s="1295"/>
      <c r="H3" s="1296"/>
    </row>
    <row r="4" spans="1:9" ht="15.75" thickBot="1" x14ac:dyDescent="0.25">
      <c r="A4" s="515"/>
      <c r="B4" s="87"/>
      <c r="C4" s="87"/>
      <c r="D4" s="87"/>
      <c r="E4" s="382"/>
      <c r="F4" s="382"/>
      <c r="G4" s="382"/>
      <c r="H4" s="893" t="s">
        <v>392</v>
      </c>
    </row>
    <row r="5" spans="1:9" ht="18" customHeight="1" thickTop="1" x14ac:dyDescent="0.2">
      <c r="A5" s="471"/>
      <c r="B5" s="440"/>
      <c r="C5" s="441" t="s">
        <v>249</v>
      </c>
      <c r="D5" s="822"/>
      <c r="E5" s="415"/>
      <c r="F5" s="468" t="s">
        <v>246</v>
      </c>
      <c r="G5" s="1262"/>
      <c r="H5" s="1263"/>
      <c r="I5" s="2"/>
    </row>
    <row r="6" spans="1:9" ht="18" customHeight="1" x14ac:dyDescent="0.2">
      <c r="A6" s="472"/>
      <c r="B6" s="442"/>
      <c r="C6" s="443" t="s">
        <v>248</v>
      </c>
      <c r="D6" s="823"/>
      <c r="E6" s="416"/>
      <c r="F6" s="378" t="s">
        <v>192</v>
      </c>
      <c r="G6" s="509"/>
      <c r="H6" s="820"/>
      <c r="I6" s="2"/>
    </row>
    <row r="7" spans="1:9" ht="18" customHeight="1" x14ac:dyDescent="0.2">
      <c r="A7" s="472"/>
      <c r="B7" s="444"/>
      <c r="C7" s="892" t="s">
        <v>263</v>
      </c>
      <c r="D7" s="824"/>
      <c r="E7" s="416"/>
      <c r="F7" s="182" t="s">
        <v>215</v>
      </c>
      <c r="G7" s="509"/>
      <c r="H7" s="820"/>
      <c r="I7" s="2"/>
    </row>
    <row r="8" spans="1:9" ht="18" customHeight="1" x14ac:dyDescent="0.2">
      <c r="A8" s="472"/>
      <c r="B8" s="442"/>
      <c r="C8" s="443" t="s">
        <v>191</v>
      </c>
      <c r="D8" s="825"/>
      <c r="E8" s="416"/>
      <c r="F8" s="418" t="s">
        <v>212</v>
      </c>
      <c r="G8" s="509"/>
      <c r="H8" s="821"/>
      <c r="I8" s="2"/>
    </row>
    <row r="9" spans="1:9" ht="18" customHeight="1" x14ac:dyDescent="0.2">
      <c r="A9" s="472"/>
      <c r="B9" s="442"/>
      <c r="C9" s="445" t="s">
        <v>115</v>
      </c>
      <c r="D9" s="453" t="s">
        <v>245</v>
      </c>
      <c r="E9" s="479" t="str">
        <f>IF(D9="BUILDING PROJECT","B","E")</f>
        <v>B</v>
      </c>
      <c r="F9" s="488" t="s">
        <v>190</v>
      </c>
      <c r="G9" s="1280"/>
      <c r="H9" s="1281"/>
      <c r="I9" s="2"/>
    </row>
    <row r="10" spans="1:9" ht="18" customHeight="1" x14ac:dyDescent="0.2">
      <c r="A10" s="830"/>
      <c r="B10" s="831"/>
      <c r="C10" s="859" t="s">
        <v>380</v>
      </c>
      <c r="D10" s="860" t="s">
        <v>384</v>
      </c>
      <c r="E10" s="574" t="str">
        <f>IF($D$10="Yes", "NO OF DAYS","")</f>
        <v/>
      </c>
      <c r="F10" s="861">
        <v>0</v>
      </c>
      <c r="G10" s="862" t="str">
        <f>IF($D$10="Yes", "RATE","")</f>
        <v/>
      </c>
      <c r="H10" s="863">
        <v>0</v>
      </c>
      <c r="I10" s="2"/>
    </row>
    <row r="11" spans="1:9" ht="18" customHeight="1" thickBot="1" x14ac:dyDescent="0.25">
      <c r="A11" s="473"/>
      <c r="B11" s="451"/>
      <c r="C11" s="452" t="s">
        <v>110</v>
      </c>
      <c r="D11" s="1266"/>
      <c r="E11" s="1267"/>
      <c r="F11" s="1267"/>
      <c r="G11" s="1267"/>
      <c r="H11" s="1268"/>
      <c r="I11" s="2"/>
    </row>
    <row r="12" spans="1:9" ht="18" customHeight="1" thickTop="1" x14ac:dyDescent="0.2">
      <c r="A12" s="474"/>
      <c r="B12" s="449"/>
      <c r="C12" s="450" t="s">
        <v>301</v>
      </c>
      <c r="D12" s="1262"/>
      <c r="E12" s="1339"/>
      <c r="F12" s="1339"/>
      <c r="G12" s="1339"/>
      <c r="H12" s="1340"/>
      <c r="I12" s="2"/>
    </row>
    <row r="13" spans="1:9" ht="18" customHeight="1" x14ac:dyDescent="0.2">
      <c r="A13" s="472"/>
      <c r="B13" s="442"/>
      <c r="C13" s="443" t="s">
        <v>193</v>
      </c>
      <c r="D13" s="1303" t="s">
        <v>580</v>
      </c>
      <c r="E13" s="1304"/>
      <c r="F13" s="1304"/>
      <c r="G13" s="576" t="s">
        <v>322</v>
      </c>
      <c r="H13" s="485"/>
      <c r="I13" s="2"/>
    </row>
    <row r="14" spans="1:9" ht="18" customHeight="1" x14ac:dyDescent="0.2">
      <c r="A14" s="472"/>
      <c r="B14" s="442"/>
      <c r="C14" s="443" t="s">
        <v>303</v>
      </c>
      <c r="D14" s="1269"/>
      <c r="E14" s="1270"/>
      <c r="F14" s="1270"/>
      <c r="G14" s="576" t="s">
        <v>322</v>
      </c>
      <c r="H14" s="486"/>
      <c r="I14" s="2"/>
    </row>
    <row r="15" spans="1:9" ht="18" customHeight="1" x14ac:dyDescent="0.2">
      <c r="A15" s="472"/>
      <c r="B15" s="442"/>
      <c r="C15" s="443" t="s">
        <v>139</v>
      </c>
      <c r="D15" s="826"/>
      <c r="E15" s="577" t="s">
        <v>194</v>
      </c>
      <c r="F15" s="403"/>
      <c r="G15" s="578" t="s">
        <v>195</v>
      </c>
      <c r="H15" s="417"/>
      <c r="I15" s="2"/>
    </row>
    <row r="16" spans="1:9" ht="18" customHeight="1" thickBot="1" x14ac:dyDescent="0.25">
      <c r="A16" s="472"/>
      <c r="B16" s="442"/>
      <c r="C16" s="443" t="s">
        <v>190</v>
      </c>
      <c r="D16" s="1293"/>
      <c r="E16" s="1294"/>
      <c r="F16" s="544"/>
      <c r="G16" s="182"/>
      <c r="H16" s="410"/>
      <c r="I16" s="2"/>
    </row>
    <row r="17" spans="1:9" ht="18" customHeight="1" thickTop="1" x14ac:dyDescent="0.2">
      <c r="A17" s="472"/>
      <c r="B17" s="442"/>
      <c r="C17" s="443" t="s">
        <v>106</v>
      </c>
      <c r="D17" s="827"/>
      <c r="E17" s="437">
        <f>IF(D17="None", 1,2)</f>
        <v>2</v>
      </c>
      <c r="F17" s="461"/>
      <c r="G17" s="1297" t="s">
        <v>250</v>
      </c>
      <c r="H17" s="1298"/>
      <c r="I17" s="2"/>
    </row>
    <row r="18" spans="1:9" ht="18" customHeight="1" x14ac:dyDescent="0.2">
      <c r="A18" s="472"/>
      <c r="B18" s="442"/>
      <c r="C18" s="443" t="s">
        <v>196</v>
      </c>
      <c r="D18" s="828"/>
      <c r="E18" s="438">
        <f>IF(D17="none", "none",D17)</f>
        <v>0</v>
      </c>
      <c r="F18" s="511" t="s">
        <v>197</v>
      </c>
      <c r="G18" s="1299"/>
      <c r="H18" s="1300"/>
      <c r="I18" s="2"/>
    </row>
    <row r="19" spans="1:9" ht="18" customHeight="1" x14ac:dyDescent="0.2">
      <c r="A19" s="472"/>
      <c r="B19" s="446"/>
      <c r="C19" s="443" t="s">
        <v>25</v>
      </c>
      <c r="D19" s="829"/>
      <c r="E19" s="439"/>
      <c r="F19" s="401"/>
      <c r="G19" s="1299"/>
      <c r="H19" s="1300"/>
      <c r="I19" s="2"/>
    </row>
    <row r="20" spans="1:9" ht="18" customHeight="1" thickBot="1" x14ac:dyDescent="0.25">
      <c r="A20" s="475"/>
      <c r="B20" s="447"/>
      <c r="C20" s="448" t="s">
        <v>137</v>
      </c>
      <c r="D20" s="574">
        <v>2011</v>
      </c>
      <c r="E20" s="558">
        <v>1</v>
      </c>
      <c r="F20" s="402"/>
      <c r="G20" s="1301"/>
      <c r="H20" s="1302"/>
      <c r="I20" s="2"/>
    </row>
    <row r="21" spans="1:9" ht="18" customHeight="1" thickTop="1" x14ac:dyDescent="0.2">
      <c r="A21" s="1282" t="s">
        <v>347</v>
      </c>
      <c r="B21" s="1283"/>
      <c r="C21" s="1283"/>
      <c r="D21" s="1283"/>
      <c r="E21" s="1284"/>
      <c r="F21" s="454" t="s">
        <v>198</v>
      </c>
      <c r="G21" s="1260"/>
      <c r="H21" s="1261"/>
      <c r="I21" s="2"/>
    </row>
    <row r="22" spans="1:9" ht="18" customHeight="1" x14ac:dyDescent="0.2">
      <c r="A22" s="1285"/>
      <c r="B22" s="1286"/>
      <c r="C22" s="1286"/>
      <c r="D22" s="1286"/>
      <c r="E22" s="1287"/>
      <c r="F22" s="454" t="s">
        <v>199</v>
      </c>
      <c r="G22" s="1260"/>
      <c r="H22" s="1261"/>
      <c r="I22" s="2"/>
    </row>
    <row r="23" spans="1:9" ht="18" customHeight="1" x14ac:dyDescent="0.2">
      <c r="A23" s="1285"/>
      <c r="B23" s="1286"/>
      <c r="C23" s="1286"/>
      <c r="D23" s="1286"/>
      <c r="E23" s="1287"/>
      <c r="F23" s="454" t="s">
        <v>200</v>
      </c>
      <c r="G23" s="1279"/>
      <c r="H23" s="1261"/>
      <c r="I23" s="2"/>
    </row>
    <row r="24" spans="1:9" ht="18" customHeight="1" x14ac:dyDescent="0.2">
      <c r="A24" s="1285"/>
      <c r="B24" s="1286"/>
      <c r="C24" s="1286"/>
      <c r="D24" s="1286"/>
      <c r="E24" s="1287"/>
      <c r="F24" s="454" t="s">
        <v>106</v>
      </c>
      <c r="G24" s="1264" t="s">
        <v>383</v>
      </c>
      <c r="H24" s="1265"/>
      <c r="I24" s="2"/>
    </row>
    <row r="25" spans="1:9" ht="28.5" customHeight="1" thickBot="1" x14ac:dyDescent="0.25">
      <c r="A25" s="1288"/>
      <c r="B25" s="1289"/>
      <c r="C25" s="1289"/>
      <c r="D25" s="1289"/>
      <c r="E25" s="1290"/>
      <c r="F25" s="455" t="s">
        <v>302</v>
      </c>
      <c r="G25" s="1260"/>
      <c r="H25" s="1261"/>
      <c r="I25" s="2"/>
    </row>
    <row r="26" spans="1:9" ht="18" customHeight="1" thickTop="1" x14ac:dyDescent="0.2">
      <c r="A26" s="1274" t="s">
        <v>26</v>
      </c>
      <c r="B26" s="1275"/>
      <c r="C26" s="1276"/>
      <c r="D26" s="305" t="str">
        <f>IF(H45&lt;H34,"USE TIME BASED FEES","PERCENTAGE BASED FEES")</f>
        <v>USE TIME BASED FEES</v>
      </c>
      <c r="E26" s="89"/>
      <c r="F26" s="456" t="s">
        <v>201</v>
      </c>
      <c r="G26" s="1260"/>
      <c r="H26" s="1261"/>
      <c r="I26" s="2"/>
    </row>
    <row r="27" spans="1:9" ht="18" customHeight="1" x14ac:dyDescent="0.2">
      <c r="A27" s="476"/>
      <c r="B27" s="462"/>
      <c r="C27" s="482" t="s">
        <v>186</v>
      </c>
      <c r="D27" s="481">
        <v>100</v>
      </c>
      <c r="E27" s="369" t="s">
        <v>291</v>
      </c>
      <c r="F27" s="456" t="s">
        <v>202</v>
      </c>
      <c r="G27" s="1260"/>
      <c r="H27" s="1261"/>
      <c r="I27" s="2"/>
    </row>
    <row r="28" spans="1:9" ht="18" customHeight="1" x14ac:dyDescent="0.2">
      <c r="A28" s="477"/>
      <c r="B28" s="463"/>
      <c r="C28" s="442" t="s">
        <v>120</v>
      </c>
      <c r="D28" s="510"/>
      <c r="E28" s="307"/>
      <c r="F28" s="457" t="s">
        <v>321</v>
      </c>
      <c r="G28" s="1279"/>
      <c r="H28" s="1361"/>
      <c r="I28" s="2"/>
    </row>
    <row r="29" spans="1:9" ht="18" customHeight="1" x14ac:dyDescent="0.2">
      <c r="A29" s="477"/>
      <c r="B29" s="463"/>
      <c r="C29" s="442" t="s">
        <v>18</v>
      </c>
      <c r="D29" s="508"/>
      <c r="E29" s="307"/>
      <c r="F29" s="458" t="s">
        <v>192</v>
      </c>
      <c r="G29" s="1260"/>
      <c r="H29" s="1261"/>
      <c r="I29" s="2"/>
    </row>
    <row r="30" spans="1:9" ht="18" customHeight="1" x14ac:dyDescent="0.2">
      <c r="A30" s="477"/>
      <c r="B30" s="463"/>
      <c r="C30" s="442" t="s">
        <v>111</v>
      </c>
      <c r="D30" s="509"/>
      <c r="E30" s="307"/>
      <c r="F30" s="459" t="s">
        <v>203</v>
      </c>
      <c r="G30" s="1260"/>
      <c r="H30" s="1261"/>
      <c r="I30" s="2"/>
    </row>
    <row r="31" spans="1:9" ht="18" customHeight="1" thickBot="1" x14ac:dyDescent="0.25">
      <c r="A31" s="477"/>
      <c r="B31" s="463"/>
      <c r="C31" s="442" t="s">
        <v>204</v>
      </c>
      <c r="D31" s="509"/>
      <c r="E31" s="308"/>
      <c r="F31" s="460" t="s">
        <v>205</v>
      </c>
      <c r="G31" s="1359"/>
      <c r="H31" s="1360"/>
      <c r="I31" s="2"/>
    </row>
    <row r="32" spans="1:9" ht="18" customHeight="1" thickTop="1" x14ac:dyDescent="0.2">
      <c r="A32" s="477"/>
      <c r="B32" s="464"/>
      <c r="C32" s="443" t="str">
        <f>IF(F32=1,"STAGE COMPLETED",IF(F32=6,"STAGE COMPLETED","STAGE"))</f>
        <v>STAGE</v>
      </c>
      <c r="D32" s="1349" t="s">
        <v>385</v>
      </c>
      <c r="E32" s="1350"/>
      <c r="F32" s="557">
        <f>IF(D32="INCEPTION",1,IF(D32="PRELIMINARY DESIGN: CONCEPT &amp; VIABILITY",2,IF(D32="DETAIL DESIGN",3,IF(D32="DOCUMENTATION &amp; PROCUREMENT",4,IF(D32="CONTRACT ADMINISTRATION &amp; INSPECTION",5,IF(D32="CLOSE OUT",6))))))</f>
        <v>5</v>
      </c>
      <c r="G32" s="89"/>
      <c r="H32" s="91"/>
      <c r="I32" s="2"/>
    </row>
    <row r="33" spans="1:9" ht="18" customHeight="1" x14ac:dyDescent="0.2">
      <c r="A33" s="832"/>
      <c r="B33" s="833"/>
      <c r="C33" s="835" t="s">
        <v>361</v>
      </c>
      <c r="D33" s="836">
        <v>1</v>
      </c>
      <c r="E33" s="1355" t="s">
        <v>386</v>
      </c>
      <c r="F33" s="1356"/>
      <c r="G33" s="1357"/>
      <c r="H33" s="1358"/>
      <c r="I33" s="2"/>
    </row>
    <row r="34" spans="1:9" ht="18" customHeight="1" thickBot="1" x14ac:dyDescent="0.25">
      <c r="A34" s="478"/>
      <c r="B34" s="465"/>
      <c r="C34" s="466" t="s">
        <v>149</v>
      </c>
      <c r="D34" s="467" t="s">
        <v>140</v>
      </c>
      <c r="E34" s="327"/>
      <c r="F34" s="327"/>
      <c r="G34" s="327"/>
      <c r="H34" s="411">
        <f>Scales!C3</f>
        <v>490000</v>
      </c>
      <c r="I34" s="2"/>
    </row>
    <row r="35" spans="1:9" ht="70.5" customHeight="1" thickTop="1" thickBot="1" x14ac:dyDescent="0.25">
      <c r="A35" s="1346" t="s">
        <v>336</v>
      </c>
      <c r="B35" s="1347"/>
      <c r="C35" s="1347"/>
      <c r="D35" s="1348"/>
      <c r="E35" s="882" t="s">
        <v>234</v>
      </c>
      <c r="F35" s="1351" t="s">
        <v>235</v>
      </c>
      <c r="G35" s="1353" t="s">
        <v>236</v>
      </c>
      <c r="H35" s="1344" t="s">
        <v>122</v>
      </c>
      <c r="I35" s="2"/>
    </row>
    <row r="36" spans="1:9" ht="24" customHeight="1" thickBot="1" x14ac:dyDescent="0.25">
      <c r="A36" s="483" t="s">
        <v>158</v>
      </c>
      <c r="B36" s="484"/>
      <c r="C36" s="484"/>
      <c r="D36" s="99" t="s">
        <v>341</v>
      </c>
      <c r="E36" s="883">
        <f>IF($F$32&lt;4,1,IF($D$36="TENDER VALUES",2,1))</f>
        <v>2</v>
      </c>
      <c r="F36" s="1352"/>
      <c r="G36" s="1354"/>
      <c r="H36" s="1345"/>
      <c r="I36" s="2"/>
    </row>
    <row r="37" spans="1:9" ht="30" customHeight="1" thickTop="1" x14ac:dyDescent="0.2">
      <c r="A37" s="1341" t="s">
        <v>260</v>
      </c>
      <c r="B37" s="1342"/>
      <c r="C37" s="1342"/>
      <c r="D37" s="1343"/>
      <c r="E37" s="884"/>
      <c r="F37" s="884"/>
      <c r="G37" s="879"/>
      <c r="H37" s="673">
        <f t="shared" ref="H37:H44" si="0">IF($E$9="b",IF($F$32&lt;5,E37,IF($F$32=5,F37,IF($F$32=6,G37))),0)</f>
        <v>0</v>
      </c>
      <c r="I37" s="2"/>
    </row>
    <row r="38" spans="1:9" ht="30" customHeight="1" x14ac:dyDescent="0.2">
      <c r="A38" s="1305" t="s">
        <v>152</v>
      </c>
      <c r="B38" s="1306"/>
      <c r="C38" s="1306"/>
      <c r="D38" s="1307"/>
      <c r="E38" s="885"/>
      <c r="F38" s="885"/>
      <c r="G38" s="880"/>
      <c r="H38" s="674">
        <f t="shared" si="0"/>
        <v>0</v>
      </c>
    </row>
    <row r="39" spans="1:9" ht="30" customHeight="1" x14ac:dyDescent="0.2">
      <c r="A39" s="1305" t="s">
        <v>153</v>
      </c>
      <c r="B39" s="1337"/>
      <c r="C39" s="1337"/>
      <c r="D39" s="1338"/>
      <c r="E39" s="885"/>
      <c r="F39" s="885"/>
      <c r="G39" s="880"/>
      <c r="H39" s="674">
        <f t="shared" si="0"/>
        <v>0</v>
      </c>
    </row>
    <row r="40" spans="1:9" ht="30" customHeight="1" x14ac:dyDescent="0.2">
      <c r="A40" s="1305" t="s">
        <v>154</v>
      </c>
      <c r="B40" s="1337"/>
      <c r="C40" s="1337"/>
      <c r="D40" s="1338"/>
      <c r="E40" s="885"/>
      <c r="F40" s="885"/>
      <c r="G40" s="880"/>
      <c r="H40" s="674">
        <f t="shared" si="0"/>
        <v>0</v>
      </c>
    </row>
    <row r="41" spans="1:9" ht="30" customHeight="1" x14ac:dyDescent="0.2">
      <c r="A41" s="1305" t="s">
        <v>239</v>
      </c>
      <c r="B41" s="1306"/>
      <c r="C41" s="1306"/>
      <c r="D41" s="1307"/>
      <c r="E41" s="885"/>
      <c r="F41" s="885"/>
      <c r="G41" s="880"/>
      <c r="H41" s="674">
        <f t="shared" si="0"/>
        <v>0</v>
      </c>
    </row>
    <row r="42" spans="1:9" ht="30" customHeight="1" x14ac:dyDescent="0.2">
      <c r="A42" s="1305" t="s">
        <v>240</v>
      </c>
      <c r="B42" s="1306"/>
      <c r="C42" s="1306"/>
      <c r="D42" s="1307"/>
      <c r="E42" s="885"/>
      <c r="F42" s="885"/>
      <c r="G42" s="880"/>
      <c r="H42" s="674">
        <f t="shared" si="0"/>
        <v>0</v>
      </c>
    </row>
    <row r="43" spans="1:9" ht="30" customHeight="1" x14ac:dyDescent="0.2">
      <c r="A43" s="1305" t="s">
        <v>241</v>
      </c>
      <c r="B43" s="1306"/>
      <c r="C43" s="1306"/>
      <c r="D43" s="1307"/>
      <c r="E43" s="885"/>
      <c r="F43" s="885"/>
      <c r="G43" s="880"/>
      <c r="H43" s="674">
        <f t="shared" si="0"/>
        <v>0</v>
      </c>
    </row>
    <row r="44" spans="1:9" ht="30" customHeight="1" thickBot="1" x14ac:dyDescent="0.25">
      <c r="A44" s="1334" t="s">
        <v>242</v>
      </c>
      <c r="B44" s="1335"/>
      <c r="C44" s="1335"/>
      <c r="D44" s="1336"/>
      <c r="E44" s="886"/>
      <c r="F44" s="886"/>
      <c r="G44" s="881"/>
      <c r="H44" s="675">
        <f t="shared" si="0"/>
        <v>0</v>
      </c>
    </row>
    <row r="45" spans="1:9" ht="31.5" customHeight="1" thickBot="1" x14ac:dyDescent="0.25">
      <c r="A45" s="1331" t="s">
        <v>324</v>
      </c>
      <c r="B45" s="1332"/>
      <c r="C45" s="1332"/>
      <c r="D45" s="1333"/>
      <c r="E45" s="887">
        <f>SUM($E$37:$E$44)</f>
        <v>0</v>
      </c>
      <c r="F45" s="887">
        <f>SUM(F37:F44)</f>
        <v>0</v>
      </c>
      <c r="G45" s="875">
        <f>SUM(G37:G44)</f>
        <v>0</v>
      </c>
      <c r="H45" s="876">
        <f>SUM(H37:H44)</f>
        <v>0</v>
      </c>
    </row>
    <row r="46" spans="1:9" ht="31.5" customHeight="1" thickBot="1" x14ac:dyDescent="0.25">
      <c r="A46" s="1328" t="str">
        <f>IF(F32=6,IF(H45=H52,"","THE VALUE OF ( C) MUST BE THE SAME AS (D)"),"")</f>
        <v/>
      </c>
      <c r="B46" s="1329"/>
      <c r="C46" s="1329"/>
      <c r="D46" s="1329"/>
      <c r="E46" s="1330"/>
      <c r="F46" s="649"/>
      <c r="G46" s="650" t="str">
        <f>IF($F$32=6,IF($H$52=$H$45,"","ERROR"),"")</f>
        <v/>
      </c>
      <c r="H46" s="651"/>
    </row>
    <row r="47" spans="1:9" ht="51.75" customHeight="1" thickTop="1" thickBot="1" x14ac:dyDescent="0.25">
      <c r="A47" s="1324" t="s">
        <v>337</v>
      </c>
      <c r="B47" s="1325"/>
      <c r="C47" s="1325"/>
      <c r="D47" s="1325"/>
      <c r="E47" s="1326"/>
      <c r="F47" s="1327"/>
      <c r="G47" s="512" t="s">
        <v>237</v>
      </c>
      <c r="H47" s="513" t="s">
        <v>122</v>
      </c>
      <c r="I47" s="2"/>
    </row>
    <row r="48" spans="1:9" ht="24.95" customHeight="1" thickTop="1" x14ac:dyDescent="0.2">
      <c r="A48" s="1313" t="s">
        <v>155</v>
      </c>
      <c r="B48" s="1314"/>
      <c r="C48" s="1314"/>
      <c r="D48" s="1314"/>
      <c r="E48" s="1315"/>
      <c r="F48" s="1315"/>
      <c r="G48" s="879"/>
      <c r="H48" s="676">
        <f>IF($F$32&gt;4,G48,0)</f>
        <v>0</v>
      </c>
    </row>
    <row r="49" spans="1:9" ht="24.95" customHeight="1" x14ac:dyDescent="0.2">
      <c r="A49" s="1310" t="s">
        <v>156</v>
      </c>
      <c r="B49" s="1311"/>
      <c r="C49" s="1311"/>
      <c r="D49" s="1311"/>
      <c r="E49" s="1312"/>
      <c r="F49" s="1312"/>
      <c r="G49" s="880"/>
      <c r="H49" s="674">
        <f>IF($F$32&gt;4,G49,0)</f>
        <v>0</v>
      </c>
      <c r="I49" s="2"/>
    </row>
    <row r="50" spans="1:9" ht="24.95" customHeight="1" x14ac:dyDescent="0.2">
      <c r="A50" s="1305" t="s">
        <v>157</v>
      </c>
      <c r="B50" s="1322"/>
      <c r="C50" s="1322"/>
      <c r="D50" s="1322"/>
      <c r="E50" s="1322"/>
      <c r="F50" s="1323"/>
      <c r="G50" s="880"/>
      <c r="H50" s="674">
        <f>IF($F$32&gt;4,G50,0)</f>
        <v>0</v>
      </c>
    </row>
    <row r="51" spans="1:9" ht="24.95" customHeight="1" thickBot="1" x14ac:dyDescent="0.25">
      <c r="A51" s="1313" t="s">
        <v>243</v>
      </c>
      <c r="B51" s="1316"/>
      <c r="C51" s="1316"/>
      <c r="D51" s="1316"/>
      <c r="E51" s="1317"/>
      <c r="F51" s="1317"/>
      <c r="G51" s="879"/>
      <c r="H51" s="675">
        <f>IF($F$32&gt;4,G51,0)</f>
        <v>0</v>
      </c>
    </row>
    <row r="52" spans="1:9" ht="24.95" customHeight="1" thickBot="1" x14ac:dyDescent="0.25">
      <c r="A52" s="1318" t="s">
        <v>325</v>
      </c>
      <c r="B52" s="1319"/>
      <c r="C52" s="1319"/>
      <c r="D52" s="1319"/>
      <c r="E52" s="1320"/>
      <c r="F52" s="1321"/>
      <c r="G52" s="877">
        <f>SUM(G48:G51)</f>
        <v>0</v>
      </c>
      <c r="H52" s="878">
        <f>G52</f>
        <v>0</v>
      </c>
    </row>
    <row r="53" spans="1:9" ht="15.75" thickTop="1" x14ac:dyDescent="0.2">
      <c r="A53" s="5"/>
      <c r="B53" s="5"/>
      <c r="C53" s="5"/>
      <c r="D53" s="5"/>
      <c r="E53" s="5"/>
      <c r="F53" s="5"/>
      <c r="G53" s="6"/>
    </row>
    <row r="56" spans="1:9" ht="19.5" x14ac:dyDescent="0.3">
      <c r="D56" s="334"/>
    </row>
    <row r="62" spans="1:9" ht="18.75" customHeight="1" x14ac:dyDescent="0.2"/>
    <row r="69" ht="25.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111" spans="1:8" x14ac:dyDescent="0.2">
      <c r="A111" s="1"/>
      <c r="B111" s="1"/>
      <c r="C111" s="1"/>
      <c r="D111" s="1"/>
      <c r="E111" s="1"/>
      <c r="F111" s="1"/>
      <c r="G111" s="1"/>
      <c r="H111" s="1"/>
    </row>
    <row r="112" spans="1:8" x14ac:dyDescent="0.2">
      <c r="A112" s="1308"/>
      <c r="B112" s="1309"/>
      <c r="C112" s="1309"/>
      <c r="D112" s="1309"/>
      <c r="E112" s="1309"/>
      <c r="F112" s="1309"/>
      <c r="G112" s="1309"/>
      <c r="H112" s="1309"/>
    </row>
  </sheetData>
  <sheetProtection password="CD4C" sheet="1" objects="1" scenarios="1" formatCells="0" formatColumns="0" formatRows="0"/>
  <customSheetViews>
    <customSheetView guid="{F2EF8C40-5F38-4711-A114-3A47916B87AA}" scale="65" showPageBreaks="1" printArea="1" view="pageBreakPreview" showRuler="0" topLeftCell="D44">
      <selection activeCell="J54" sqref="J54"/>
      <pageMargins left="0.55118110236220474" right="0.55118110236220474" top="0.78740157480314965" bottom="0.78740157480314965" header="0.51181102362204722" footer="0.51181102362204722"/>
      <printOptions horizontalCentered="1"/>
      <pageSetup paperSize="8" scale="64" orientation="portrait" r:id="rId1"/>
      <headerFooter alignWithMargins="0">
        <oddFooter>&amp;L&amp;"Arial,Regular"&amp;8&amp;F: &amp;A&amp;C&amp;"Arial,Regular"&amp;11&amp;P&amp;R&amp;"Arial,Regular"&amp;8&amp;D</oddFooter>
      </headerFooter>
    </customSheetView>
    <customSheetView guid="{C3FD0C30-5FEE-44FC-8C8E-ACB1A98A43F5}" scale="70" showRuler="0" topLeftCell="A29">
      <selection activeCell="D34" sqref="D34"/>
      <rowBreaks count="1" manualBreakCount="1">
        <brk id="44" max="7" man="1"/>
      </rowBreaks>
      <pageMargins left="0.55118110236220474" right="0.39370078740157483" top="0.78740157480314965" bottom="0.78740157480314965" header="0.51181102362204722" footer="0.51181102362204722"/>
      <printOptions horizontalCentered="1"/>
      <pageSetup paperSize="9" scale="57" orientation="portrait" horizontalDpi="300" verticalDpi="300" r:id="rId2"/>
      <headerFooter alignWithMargins="0">
        <oddFooter>&amp;L&amp;"Arial,Regular"&amp;8&amp;F: &amp;A&amp;C&amp;"Arial,Regular"&amp;11&amp;P&amp;R&amp;"Arial,Regular"&amp;8&amp;D</oddFooter>
      </headerFooter>
    </customSheetView>
  </customSheetViews>
  <mergeCells count="48">
    <mergeCell ref="A40:D40"/>
    <mergeCell ref="D12:H12"/>
    <mergeCell ref="A41:D41"/>
    <mergeCell ref="A37:D37"/>
    <mergeCell ref="A38:D38"/>
    <mergeCell ref="H35:H36"/>
    <mergeCell ref="A39:D39"/>
    <mergeCell ref="A35:D35"/>
    <mergeCell ref="D32:E32"/>
    <mergeCell ref="F35:F36"/>
    <mergeCell ref="G35:G36"/>
    <mergeCell ref="E33:H33"/>
    <mergeCell ref="G31:H31"/>
    <mergeCell ref="G30:H30"/>
    <mergeCell ref="G29:H29"/>
    <mergeCell ref="G28:H28"/>
    <mergeCell ref="A42:D42"/>
    <mergeCell ref="A112:H112"/>
    <mergeCell ref="A49:F49"/>
    <mergeCell ref="A48:F48"/>
    <mergeCell ref="A51:F51"/>
    <mergeCell ref="A52:F52"/>
    <mergeCell ref="A50:F50"/>
    <mergeCell ref="A47:F47"/>
    <mergeCell ref="A46:E46"/>
    <mergeCell ref="A45:D45"/>
    <mergeCell ref="A44:D44"/>
    <mergeCell ref="A43:D43"/>
    <mergeCell ref="A1:H1"/>
    <mergeCell ref="A26:C26"/>
    <mergeCell ref="A2:D3"/>
    <mergeCell ref="G23:H23"/>
    <mergeCell ref="G9:H9"/>
    <mergeCell ref="G25:H25"/>
    <mergeCell ref="A21:E25"/>
    <mergeCell ref="E2:H2"/>
    <mergeCell ref="D16:E16"/>
    <mergeCell ref="E3:H3"/>
    <mergeCell ref="G17:H20"/>
    <mergeCell ref="G26:H26"/>
    <mergeCell ref="D13:F13"/>
    <mergeCell ref="G27:H27"/>
    <mergeCell ref="G5:H5"/>
    <mergeCell ref="G24:H24"/>
    <mergeCell ref="G21:H21"/>
    <mergeCell ref="G22:H22"/>
    <mergeCell ref="D11:H11"/>
    <mergeCell ref="D14:F14"/>
  </mergeCells>
  <phoneticPr fontId="48" type="noConversion"/>
  <dataValidations count="5">
    <dataValidation type="list" allowBlank="1" showInputMessage="1" showErrorMessage="1" sqref="D36">
      <formula1>"ESTIMATES ONLY, TENDER VALUES"</formula1>
    </dataValidation>
    <dataValidation type="list" allowBlank="1" showInputMessage="1" showErrorMessage="1" sqref="D34">
      <formula1>"Y,N"</formula1>
    </dataValidation>
    <dataValidation type="list" allowBlank="1" showInputMessage="1" showErrorMessage="1" sqref="D9">
      <formula1>"BUILDING PROJECT, ENGINEERING PROJECT"</formula1>
    </dataValidation>
    <dataValidation type="list" allowBlank="1" showInputMessage="1" showErrorMessage="1" sqref="D32:E32">
      <formula1>"INCEPTION, PRELIMINARY DESIGN: CONCEPT &amp; VIABILITY,DETAIL DESIGN,DOCUMENTATION &amp; PROCUREMENT,CONTRACT ADMINISTRATION &amp; INSPECTION, CLOSE OUT"</formula1>
    </dataValidation>
    <dataValidation type="list" allowBlank="1" showInputMessage="1" showErrorMessage="1" sqref="D10">
      <formula1>"Yes,No"</formula1>
    </dataValidation>
  </dataValidations>
  <printOptions horizontalCentered="1"/>
  <pageMargins left="0.55118110236220474" right="0.39370078740157483" top="0.78740157480314965" bottom="0.78740157480314965" header="0.51181102362204722" footer="0.51181102362204722"/>
  <pageSetup paperSize="9" scale="55" orientation="portrait" horizontalDpi="300" verticalDpi="300" r:id="rId3"/>
  <headerFooter alignWithMargins="0">
    <oddFooter>&amp;L&amp;"Arial,Regular"&amp;8&amp;F: &amp;A&amp;C&amp;"Arial,Regular"&amp;11&amp;P&amp;R&amp;"Arial,Regular"&amp;8&amp;D</oddFooter>
  </headerFooter>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enableFormatConditionsCalculation="0">
    <tabColor indexed="43"/>
  </sheetPr>
  <dimension ref="A1:I112"/>
  <sheetViews>
    <sheetView topLeftCell="C7" zoomScale="70" zoomScaleNormal="70" zoomScaleSheetLayoutView="75" workbookViewId="0">
      <selection activeCell="C13" sqref="C13"/>
    </sheetView>
  </sheetViews>
  <sheetFormatPr defaultRowHeight="15" x14ac:dyDescent="0.2"/>
  <cols>
    <col min="1" max="1" width="18.33203125" customWidth="1"/>
    <col min="2" max="2" width="3.88671875" customWidth="1"/>
    <col min="3" max="3" width="11.44140625" customWidth="1"/>
    <col min="4" max="4" width="27.77734375" customWidth="1"/>
    <col min="5" max="5" width="19.77734375" customWidth="1"/>
    <col min="6" max="6" width="20.44140625" customWidth="1"/>
    <col min="7" max="7" width="18.33203125" customWidth="1"/>
    <col min="8" max="8" width="16.44140625" customWidth="1"/>
    <col min="9" max="9" width="5.44140625" customWidth="1"/>
  </cols>
  <sheetData>
    <row r="1" spans="1:9" ht="58.5" customHeight="1" thickTop="1" thickBot="1" x14ac:dyDescent="0.25">
      <c r="A1" s="1271" t="s">
        <v>391</v>
      </c>
      <c r="B1" s="1272"/>
      <c r="C1" s="1272"/>
      <c r="D1" s="1272"/>
      <c r="E1" s="1272"/>
      <c r="F1" s="1272"/>
      <c r="G1" s="1272"/>
      <c r="H1" s="1273"/>
    </row>
    <row r="2" spans="1:9" ht="30.75" customHeight="1" thickTop="1" x14ac:dyDescent="0.2">
      <c r="A2" s="1277"/>
      <c r="B2" s="1278"/>
      <c r="C2" s="1278"/>
      <c r="D2" s="1278"/>
      <c r="E2" s="1291" t="s">
        <v>253</v>
      </c>
      <c r="F2" s="1291"/>
      <c r="G2" s="1291"/>
      <c r="H2" s="1292"/>
    </row>
    <row r="3" spans="1:9" ht="33" customHeight="1" x14ac:dyDescent="0.2">
      <c r="A3" s="1277"/>
      <c r="B3" s="1278"/>
      <c r="C3" s="1278"/>
      <c r="D3" s="1278"/>
      <c r="E3" s="1295" t="s">
        <v>343</v>
      </c>
      <c r="F3" s="1295"/>
      <c r="G3" s="1295"/>
      <c r="H3" s="1296"/>
    </row>
    <row r="4" spans="1:9" ht="15.75" thickBot="1" x14ac:dyDescent="0.25">
      <c r="A4" s="515"/>
      <c r="B4" s="87"/>
      <c r="C4" s="87"/>
      <c r="D4" s="87"/>
      <c r="E4" s="382"/>
      <c r="F4" s="382"/>
      <c r="G4" s="382"/>
      <c r="H4" s="480" t="str">
        <f>'Input Data'!H4</f>
        <v>Version: 1.2  2012-10</v>
      </c>
    </row>
    <row r="5" spans="1:9" ht="18" customHeight="1" thickTop="1" x14ac:dyDescent="0.2">
      <c r="A5" s="523"/>
      <c r="B5" s="440"/>
      <c r="C5" s="441" t="s">
        <v>249</v>
      </c>
      <c r="D5" s="524" t="s">
        <v>306</v>
      </c>
      <c r="E5" s="525"/>
      <c r="F5" s="526" t="s">
        <v>246</v>
      </c>
      <c r="G5" s="1394" t="s">
        <v>315</v>
      </c>
      <c r="H5" s="1395"/>
      <c r="I5" s="2"/>
    </row>
    <row r="6" spans="1:9" ht="18" customHeight="1" x14ac:dyDescent="0.2">
      <c r="A6" s="527"/>
      <c r="B6" s="442"/>
      <c r="C6" s="443" t="s">
        <v>248</v>
      </c>
      <c r="D6" s="528">
        <v>79867</v>
      </c>
      <c r="E6" s="529"/>
      <c r="F6" s="378" t="s">
        <v>211</v>
      </c>
      <c r="G6" s="530" t="s">
        <v>317</v>
      </c>
      <c r="H6" s="353"/>
      <c r="I6" s="2"/>
    </row>
    <row r="7" spans="1:9" ht="18" customHeight="1" x14ac:dyDescent="0.2">
      <c r="A7" s="527"/>
      <c r="B7" s="531"/>
      <c r="C7" s="532" t="s">
        <v>263</v>
      </c>
      <c r="D7" s="533">
        <v>2</v>
      </c>
      <c r="E7" s="529"/>
      <c r="F7" s="378" t="s">
        <v>215</v>
      </c>
      <c r="G7" s="530" t="s">
        <v>318</v>
      </c>
      <c r="H7" s="514"/>
      <c r="I7" s="2"/>
    </row>
    <row r="8" spans="1:9" ht="18" customHeight="1" x14ac:dyDescent="0.2">
      <c r="A8" s="527"/>
      <c r="B8" s="442"/>
      <c r="C8" s="443" t="s">
        <v>191</v>
      </c>
      <c r="D8" s="534" t="s">
        <v>304</v>
      </c>
      <c r="E8" s="529"/>
      <c r="F8" s="487" t="s">
        <v>212</v>
      </c>
      <c r="G8" s="530" t="s">
        <v>319</v>
      </c>
      <c r="H8" s="414"/>
      <c r="I8" s="2"/>
    </row>
    <row r="9" spans="1:9" ht="18" customHeight="1" x14ac:dyDescent="0.2">
      <c r="A9" s="527"/>
      <c r="B9" s="442"/>
      <c r="C9" s="445" t="s">
        <v>115</v>
      </c>
      <c r="D9" s="453" t="s">
        <v>245</v>
      </c>
      <c r="E9" s="479" t="s">
        <v>32</v>
      </c>
      <c r="F9" s="535" t="s">
        <v>190</v>
      </c>
      <c r="G9" s="1375" t="s">
        <v>316</v>
      </c>
      <c r="H9" s="1376"/>
      <c r="I9" s="2"/>
    </row>
    <row r="10" spans="1:9" ht="18" customHeight="1" x14ac:dyDescent="0.2">
      <c r="A10" s="869"/>
      <c r="B10" s="831"/>
      <c r="C10" s="859" t="s">
        <v>380</v>
      </c>
      <c r="D10" s="860" t="s">
        <v>381</v>
      </c>
      <c r="E10" s="574" t="str">
        <f>IF($D$10="Yes", "NO OF DAYS","")</f>
        <v>NO OF DAYS</v>
      </c>
      <c r="F10" s="861">
        <v>30</v>
      </c>
      <c r="G10" s="862" t="str">
        <f>IF($D$10="Yes", "RATE","")</f>
        <v>RATE</v>
      </c>
      <c r="H10" s="863">
        <v>500</v>
      </c>
      <c r="I10" s="2"/>
    </row>
    <row r="11" spans="1:9" ht="18" customHeight="1" thickBot="1" x14ac:dyDescent="0.25">
      <c r="A11" s="536"/>
      <c r="B11" s="451"/>
      <c r="C11" s="452" t="s">
        <v>110</v>
      </c>
      <c r="D11" s="1396" t="s">
        <v>335</v>
      </c>
      <c r="E11" s="1397"/>
      <c r="F11" s="1397"/>
      <c r="G11" s="1397"/>
      <c r="H11" s="1398"/>
      <c r="I11" s="2"/>
    </row>
    <row r="12" spans="1:9" ht="18" customHeight="1" thickTop="1" x14ac:dyDescent="0.2">
      <c r="A12" s="537"/>
      <c r="B12" s="449"/>
      <c r="C12" s="450" t="s">
        <v>301</v>
      </c>
      <c r="D12" s="1389" t="s">
        <v>320</v>
      </c>
      <c r="E12" s="1390"/>
      <c r="F12" s="1390"/>
      <c r="G12" s="1390"/>
      <c r="H12" s="1391"/>
      <c r="I12" s="2"/>
    </row>
    <row r="13" spans="1:9" ht="18" customHeight="1" x14ac:dyDescent="0.2">
      <c r="A13" s="527"/>
      <c r="B13" s="442"/>
      <c r="C13" s="443" t="s">
        <v>193</v>
      </c>
      <c r="D13" s="1392" t="s">
        <v>305</v>
      </c>
      <c r="E13" s="1393"/>
      <c r="F13" s="1393"/>
      <c r="G13" s="418" t="s">
        <v>322</v>
      </c>
      <c r="H13" s="538">
        <v>1034</v>
      </c>
      <c r="I13" s="2"/>
    </row>
    <row r="14" spans="1:9" ht="18" customHeight="1" x14ac:dyDescent="0.2">
      <c r="A14" s="527"/>
      <c r="B14" s="442"/>
      <c r="C14" s="443" t="s">
        <v>303</v>
      </c>
      <c r="D14" s="1392" t="s">
        <v>307</v>
      </c>
      <c r="E14" s="1393"/>
      <c r="F14" s="1393"/>
      <c r="G14" s="418" t="s">
        <v>322</v>
      </c>
      <c r="H14" s="539">
        <v>1002</v>
      </c>
      <c r="I14" s="2"/>
    </row>
    <row r="15" spans="1:9" ht="18" customHeight="1" x14ac:dyDescent="0.2">
      <c r="A15" s="527"/>
      <c r="B15" s="442"/>
      <c r="C15" s="443" t="s">
        <v>139</v>
      </c>
      <c r="D15" s="540" t="s">
        <v>308</v>
      </c>
      <c r="E15" s="541" t="s">
        <v>194</v>
      </c>
      <c r="F15" s="542" t="s">
        <v>309</v>
      </c>
      <c r="G15" s="541" t="s">
        <v>195</v>
      </c>
      <c r="H15" s="543" t="s">
        <v>310</v>
      </c>
      <c r="I15" s="2"/>
    </row>
    <row r="16" spans="1:9" ht="18" customHeight="1" thickBot="1" x14ac:dyDescent="0.25">
      <c r="A16" s="527"/>
      <c r="B16" s="442"/>
      <c r="C16" s="443" t="s">
        <v>190</v>
      </c>
      <c r="D16" s="1387" t="s">
        <v>311</v>
      </c>
      <c r="E16" s="1388"/>
      <c r="F16" s="544"/>
      <c r="G16" s="378"/>
      <c r="H16" s="545"/>
      <c r="I16" s="2"/>
    </row>
    <row r="17" spans="1:9" ht="18" customHeight="1" thickTop="1" x14ac:dyDescent="0.2">
      <c r="A17" s="527"/>
      <c r="B17" s="442"/>
      <c r="C17" s="443" t="s">
        <v>106</v>
      </c>
      <c r="D17" s="534" t="s">
        <v>312</v>
      </c>
      <c r="E17" s="437">
        <v>2</v>
      </c>
      <c r="F17" s="461"/>
      <c r="G17" s="1297" t="s">
        <v>250</v>
      </c>
      <c r="H17" s="1298"/>
      <c r="I17" s="2"/>
    </row>
    <row r="18" spans="1:9" ht="18" customHeight="1" x14ac:dyDescent="0.2">
      <c r="A18" s="527"/>
      <c r="B18" s="442"/>
      <c r="C18" s="443" t="s">
        <v>196</v>
      </c>
      <c r="D18" s="546" t="s">
        <v>313</v>
      </c>
      <c r="E18" s="438" t="s">
        <v>312</v>
      </c>
      <c r="F18" s="511" t="s">
        <v>197</v>
      </c>
      <c r="G18" s="1299"/>
      <c r="H18" s="1300"/>
      <c r="I18" s="2"/>
    </row>
    <row r="19" spans="1:9" ht="18" customHeight="1" x14ac:dyDescent="0.2">
      <c r="A19" s="527"/>
      <c r="B19" s="446"/>
      <c r="C19" s="443" t="s">
        <v>25</v>
      </c>
      <c r="D19" s="547">
        <v>40332</v>
      </c>
      <c r="E19" s="439"/>
      <c r="F19" s="401"/>
      <c r="G19" s="1299"/>
      <c r="H19" s="1300"/>
      <c r="I19" s="2"/>
    </row>
    <row r="20" spans="1:9" ht="18" customHeight="1" thickBot="1" x14ac:dyDescent="0.25">
      <c r="A20" s="548"/>
      <c r="B20" s="447"/>
      <c r="C20" s="448" t="s">
        <v>137</v>
      </c>
      <c r="D20" s="574">
        <v>2011</v>
      </c>
      <c r="E20" s="559">
        <v>1</v>
      </c>
      <c r="F20" s="402"/>
      <c r="G20" s="1301"/>
      <c r="H20" s="1302"/>
      <c r="I20" s="2"/>
    </row>
    <row r="21" spans="1:9" ht="18" customHeight="1" thickTop="1" x14ac:dyDescent="0.2">
      <c r="A21" s="1378" t="s">
        <v>348</v>
      </c>
      <c r="B21" s="1379"/>
      <c r="C21" s="1379"/>
      <c r="D21" s="1379"/>
      <c r="E21" s="1380"/>
      <c r="F21" s="454" t="s">
        <v>198</v>
      </c>
      <c r="G21" s="1377" t="s">
        <v>326</v>
      </c>
      <c r="H21" s="1374"/>
      <c r="I21" s="2"/>
    </row>
    <row r="22" spans="1:9" ht="18" customHeight="1" x14ac:dyDescent="0.2">
      <c r="A22" s="1381"/>
      <c r="B22" s="1382"/>
      <c r="C22" s="1382"/>
      <c r="D22" s="1382"/>
      <c r="E22" s="1383"/>
      <c r="F22" s="454" t="s">
        <v>199</v>
      </c>
      <c r="G22" s="1377" t="s">
        <v>327</v>
      </c>
      <c r="H22" s="1374"/>
      <c r="I22" s="2"/>
    </row>
    <row r="23" spans="1:9" ht="18" customHeight="1" x14ac:dyDescent="0.2">
      <c r="A23" s="1381"/>
      <c r="B23" s="1382"/>
      <c r="C23" s="1382"/>
      <c r="D23" s="1382"/>
      <c r="E23" s="1383"/>
      <c r="F23" s="454" t="s">
        <v>200</v>
      </c>
      <c r="G23" s="1373" t="s">
        <v>328</v>
      </c>
      <c r="H23" s="1374"/>
      <c r="I23" s="2"/>
    </row>
    <row r="24" spans="1:9" ht="18" customHeight="1" x14ac:dyDescent="0.2">
      <c r="A24" s="1381"/>
      <c r="B24" s="1382"/>
      <c r="C24" s="1382"/>
      <c r="D24" s="1382"/>
      <c r="E24" s="1383"/>
      <c r="F24" s="454" t="s">
        <v>106</v>
      </c>
      <c r="G24" s="1264" t="s">
        <v>383</v>
      </c>
      <c r="H24" s="1406"/>
      <c r="I24" s="2"/>
    </row>
    <row r="25" spans="1:9" ht="28.5" customHeight="1" thickBot="1" x14ac:dyDescent="0.25">
      <c r="A25" s="1384"/>
      <c r="B25" s="1385"/>
      <c r="C25" s="1385"/>
      <c r="D25" s="1385"/>
      <c r="E25" s="1386"/>
      <c r="F25" s="455" t="s">
        <v>302</v>
      </c>
      <c r="G25" s="1377" t="s">
        <v>329</v>
      </c>
      <c r="H25" s="1374"/>
      <c r="I25" s="2"/>
    </row>
    <row r="26" spans="1:9" ht="18" customHeight="1" thickTop="1" x14ac:dyDescent="0.2">
      <c r="A26" s="1274" t="s">
        <v>26</v>
      </c>
      <c r="B26" s="1371"/>
      <c r="C26" s="1372"/>
      <c r="D26" s="305" t="s">
        <v>344</v>
      </c>
      <c r="E26" s="352"/>
      <c r="F26" s="456" t="s">
        <v>201</v>
      </c>
      <c r="G26" s="1377" t="s">
        <v>330</v>
      </c>
      <c r="H26" s="1374"/>
      <c r="I26" s="2"/>
    </row>
    <row r="27" spans="1:9" ht="18" customHeight="1" x14ac:dyDescent="0.2">
      <c r="A27" s="549"/>
      <c r="B27" s="462"/>
      <c r="C27" s="482" t="s">
        <v>186</v>
      </c>
      <c r="D27" s="550">
        <v>100</v>
      </c>
      <c r="E27" s="369" t="s">
        <v>291</v>
      </c>
      <c r="F27" s="456" t="s">
        <v>202</v>
      </c>
      <c r="G27" s="1377" t="s">
        <v>327</v>
      </c>
      <c r="H27" s="1374"/>
      <c r="I27" s="2"/>
    </row>
    <row r="28" spans="1:9" ht="18" customHeight="1" x14ac:dyDescent="0.2">
      <c r="A28" s="551"/>
      <c r="B28" s="463"/>
      <c r="C28" s="442" t="s">
        <v>120</v>
      </c>
      <c r="D28" s="552">
        <v>40420</v>
      </c>
      <c r="E28" s="307"/>
      <c r="F28" s="457" t="s">
        <v>321</v>
      </c>
      <c r="G28" s="1373" t="s">
        <v>331</v>
      </c>
      <c r="H28" s="1405"/>
      <c r="I28" s="2"/>
    </row>
    <row r="29" spans="1:9" ht="18" customHeight="1" x14ac:dyDescent="0.2">
      <c r="A29" s="551"/>
      <c r="B29" s="463"/>
      <c r="C29" s="442" t="s">
        <v>18</v>
      </c>
      <c r="D29" s="533">
        <v>1</v>
      </c>
      <c r="E29" s="307"/>
      <c r="F29" s="458" t="s">
        <v>192</v>
      </c>
      <c r="G29" s="1377" t="s">
        <v>332</v>
      </c>
      <c r="H29" s="1374"/>
      <c r="I29" s="2"/>
    </row>
    <row r="30" spans="1:9" ht="18" customHeight="1" x14ac:dyDescent="0.2">
      <c r="A30" s="551"/>
      <c r="B30" s="463"/>
      <c r="C30" s="442" t="s">
        <v>111</v>
      </c>
      <c r="D30" s="534" t="s">
        <v>314</v>
      </c>
      <c r="E30" s="307"/>
      <c r="F30" s="459" t="s">
        <v>203</v>
      </c>
      <c r="G30" s="1377" t="s">
        <v>333</v>
      </c>
      <c r="H30" s="1374"/>
      <c r="I30" s="2"/>
    </row>
    <row r="31" spans="1:9" ht="18" customHeight="1" thickBot="1" x14ac:dyDescent="0.25">
      <c r="A31" s="551"/>
      <c r="B31" s="463"/>
      <c r="C31" s="442" t="s">
        <v>204</v>
      </c>
      <c r="D31" s="553" t="s">
        <v>338</v>
      </c>
      <c r="E31" s="308"/>
      <c r="F31" s="460" t="s">
        <v>205</v>
      </c>
      <c r="G31" s="1399" t="s">
        <v>334</v>
      </c>
      <c r="H31" s="1400"/>
      <c r="I31" s="2"/>
    </row>
    <row r="32" spans="1:9" ht="18" customHeight="1" thickTop="1" x14ac:dyDescent="0.2">
      <c r="A32" s="551"/>
      <c r="B32" s="464"/>
      <c r="C32" s="443" t="str">
        <f>IF(F32=1,"STAGE COMPLETED",IF(F32=6,"STAGE COMPLETED","STAGE"))</f>
        <v>STAGE COMPLETED</v>
      </c>
      <c r="D32" s="1349" t="s">
        <v>382</v>
      </c>
      <c r="E32" s="1350"/>
      <c r="F32" s="575">
        <v>6</v>
      </c>
      <c r="G32" s="352"/>
      <c r="H32" s="353"/>
      <c r="I32" s="2"/>
    </row>
    <row r="33" spans="1:9" ht="18" customHeight="1" x14ac:dyDescent="0.2">
      <c r="A33" s="870"/>
      <c r="B33" s="833"/>
      <c r="C33" s="835" t="s">
        <v>361</v>
      </c>
      <c r="D33" s="836">
        <v>1</v>
      </c>
      <c r="E33" s="834"/>
      <c r="F33" s="871"/>
      <c r="G33" s="352"/>
      <c r="H33" s="353"/>
      <c r="I33" s="2"/>
    </row>
    <row r="34" spans="1:9" ht="18" customHeight="1" thickBot="1" x14ac:dyDescent="0.25">
      <c r="A34" s="554"/>
      <c r="B34" s="465"/>
      <c r="C34" s="466" t="s">
        <v>149</v>
      </c>
      <c r="D34" s="555" t="s">
        <v>140</v>
      </c>
      <c r="E34" s="327"/>
      <c r="F34" s="327"/>
      <c r="G34" s="327"/>
      <c r="H34" s="677">
        <v>490000</v>
      </c>
      <c r="I34" s="2"/>
    </row>
    <row r="35" spans="1:9" ht="70.5" customHeight="1" thickTop="1" thickBot="1" x14ac:dyDescent="0.25">
      <c r="A35" s="1346" t="s">
        <v>336</v>
      </c>
      <c r="B35" s="1347"/>
      <c r="C35" s="1347"/>
      <c r="D35" s="1348"/>
      <c r="E35" s="882" t="s">
        <v>234</v>
      </c>
      <c r="F35" s="1401" t="s">
        <v>235</v>
      </c>
      <c r="G35" s="1353" t="s">
        <v>236</v>
      </c>
      <c r="H35" s="1344" t="s">
        <v>122</v>
      </c>
      <c r="I35" s="2"/>
    </row>
    <row r="36" spans="1:9" ht="24" customHeight="1" thickBot="1" x14ac:dyDescent="0.25">
      <c r="A36" s="483" t="s">
        <v>158</v>
      </c>
      <c r="B36" s="556"/>
      <c r="C36" s="556"/>
      <c r="D36" s="99" t="s">
        <v>341</v>
      </c>
      <c r="E36" s="883">
        <v>2</v>
      </c>
      <c r="F36" s="1402"/>
      <c r="G36" s="1403"/>
      <c r="H36" s="1404"/>
      <c r="I36" s="2"/>
    </row>
    <row r="37" spans="1:9" ht="36.75" customHeight="1" thickTop="1" x14ac:dyDescent="0.2">
      <c r="A37" s="1341" t="s">
        <v>260</v>
      </c>
      <c r="B37" s="1342"/>
      <c r="C37" s="1342"/>
      <c r="D37" s="1343"/>
      <c r="E37" s="888">
        <v>1000000</v>
      </c>
      <c r="F37" s="888">
        <v>1000000</v>
      </c>
      <c r="G37" s="889">
        <v>1000000</v>
      </c>
      <c r="H37" s="673">
        <v>1000000</v>
      </c>
      <c r="I37" s="2"/>
    </row>
    <row r="38" spans="1:9" ht="33" customHeight="1" x14ac:dyDescent="0.2">
      <c r="A38" s="1305" t="s">
        <v>152</v>
      </c>
      <c r="B38" s="1306"/>
      <c r="C38" s="1306"/>
      <c r="D38" s="1307"/>
      <c r="E38" s="890">
        <v>2000000</v>
      </c>
      <c r="F38" s="890">
        <v>2000000</v>
      </c>
      <c r="G38" s="873">
        <v>2000000</v>
      </c>
      <c r="H38" s="674">
        <v>2000000</v>
      </c>
    </row>
    <row r="39" spans="1:9" ht="33" customHeight="1" x14ac:dyDescent="0.2">
      <c r="A39" s="1305" t="s">
        <v>153</v>
      </c>
      <c r="B39" s="1337"/>
      <c r="C39" s="1337"/>
      <c r="D39" s="1338"/>
      <c r="E39" s="890">
        <v>3000000</v>
      </c>
      <c r="F39" s="890">
        <v>3000000</v>
      </c>
      <c r="G39" s="873">
        <v>3000000</v>
      </c>
      <c r="H39" s="674">
        <v>3000000</v>
      </c>
    </row>
    <row r="40" spans="1:9" ht="33" customHeight="1" x14ac:dyDescent="0.2">
      <c r="A40" s="1305" t="s">
        <v>154</v>
      </c>
      <c r="B40" s="1337"/>
      <c r="C40" s="1337"/>
      <c r="D40" s="1338"/>
      <c r="E40" s="890">
        <v>4000000</v>
      </c>
      <c r="F40" s="890">
        <v>4000000</v>
      </c>
      <c r="G40" s="873">
        <v>4000000</v>
      </c>
      <c r="H40" s="674">
        <v>4000000</v>
      </c>
    </row>
    <row r="41" spans="1:9" ht="43.5" customHeight="1" x14ac:dyDescent="0.2">
      <c r="A41" s="1305" t="s">
        <v>239</v>
      </c>
      <c r="B41" s="1306"/>
      <c r="C41" s="1306"/>
      <c r="D41" s="1307"/>
      <c r="E41" s="890">
        <v>5000000</v>
      </c>
      <c r="F41" s="890">
        <v>5000000</v>
      </c>
      <c r="G41" s="873">
        <v>5000000</v>
      </c>
      <c r="H41" s="674">
        <v>5000000</v>
      </c>
    </row>
    <row r="42" spans="1:9" ht="33" customHeight="1" x14ac:dyDescent="0.2">
      <c r="A42" s="1305" t="s">
        <v>240</v>
      </c>
      <c r="B42" s="1306"/>
      <c r="C42" s="1306"/>
      <c r="D42" s="1307"/>
      <c r="E42" s="890">
        <v>6000000</v>
      </c>
      <c r="F42" s="890">
        <v>6000000</v>
      </c>
      <c r="G42" s="873">
        <v>6000000</v>
      </c>
      <c r="H42" s="674">
        <v>6000000</v>
      </c>
    </row>
    <row r="43" spans="1:9" ht="44.25" customHeight="1" x14ac:dyDescent="0.2">
      <c r="A43" s="1305" t="s">
        <v>241</v>
      </c>
      <c r="B43" s="1306"/>
      <c r="C43" s="1306"/>
      <c r="D43" s="1307"/>
      <c r="E43" s="890">
        <v>7000000</v>
      </c>
      <c r="F43" s="890">
        <v>7000000</v>
      </c>
      <c r="G43" s="873">
        <v>7000000</v>
      </c>
      <c r="H43" s="674">
        <v>7000000</v>
      </c>
    </row>
    <row r="44" spans="1:9" ht="48" customHeight="1" thickBot="1" x14ac:dyDescent="0.25">
      <c r="A44" s="1334" t="s">
        <v>242</v>
      </c>
      <c r="B44" s="1335"/>
      <c r="C44" s="1335"/>
      <c r="D44" s="1336"/>
      <c r="E44" s="891">
        <v>8000000</v>
      </c>
      <c r="F44" s="891">
        <v>8000000</v>
      </c>
      <c r="G44" s="874">
        <v>8000000</v>
      </c>
      <c r="H44" s="675">
        <v>8000000</v>
      </c>
    </row>
    <row r="45" spans="1:9" ht="31.5" customHeight="1" thickBot="1" x14ac:dyDescent="0.25">
      <c r="A45" s="1331" t="s">
        <v>324</v>
      </c>
      <c r="B45" s="1332"/>
      <c r="C45" s="1332"/>
      <c r="D45" s="1333"/>
      <c r="E45" s="887">
        <v>36000000</v>
      </c>
      <c r="F45" s="887">
        <v>36000000</v>
      </c>
      <c r="G45" s="875">
        <v>36000000</v>
      </c>
      <c r="H45" s="876">
        <v>36000000</v>
      </c>
    </row>
    <row r="46" spans="1:9" ht="31.5" customHeight="1" thickBot="1" x14ac:dyDescent="0.25">
      <c r="A46" s="1368" t="s">
        <v>345</v>
      </c>
      <c r="B46" s="1369"/>
      <c r="C46" s="1369"/>
      <c r="D46" s="1369"/>
      <c r="E46" s="1370"/>
      <c r="F46" s="328"/>
      <c r="G46" s="330" t="s">
        <v>345</v>
      </c>
      <c r="H46" s="329"/>
    </row>
    <row r="47" spans="1:9" ht="51.75" customHeight="1" thickTop="1" thickBot="1" x14ac:dyDescent="0.25">
      <c r="A47" s="1324" t="s">
        <v>337</v>
      </c>
      <c r="B47" s="1325"/>
      <c r="C47" s="1325"/>
      <c r="D47" s="1325"/>
      <c r="E47" s="1325"/>
      <c r="F47" s="1367"/>
      <c r="G47" s="512" t="s">
        <v>237</v>
      </c>
      <c r="H47" s="513" t="s">
        <v>122</v>
      </c>
      <c r="I47" s="2"/>
    </row>
    <row r="48" spans="1:9" ht="30" customHeight="1" thickTop="1" x14ac:dyDescent="0.2">
      <c r="A48" s="1313" t="s">
        <v>155</v>
      </c>
      <c r="B48" s="1314"/>
      <c r="C48" s="1314"/>
      <c r="D48" s="1314"/>
      <c r="E48" s="1363"/>
      <c r="F48" s="1363"/>
      <c r="G48" s="872">
        <v>5900000</v>
      </c>
      <c r="H48" s="676">
        <v>5900000</v>
      </c>
    </row>
    <row r="49" spans="1:9" ht="30" customHeight="1" x14ac:dyDescent="0.2">
      <c r="A49" s="1310" t="s">
        <v>156</v>
      </c>
      <c r="B49" s="1311"/>
      <c r="C49" s="1311"/>
      <c r="D49" s="1311"/>
      <c r="E49" s="1362"/>
      <c r="F49" s="1362"/>
      <c r="G49" s="873">
        <v>1500000</v>
      </c>
      <c r="H49" s="674">
        <v>1500000</v>
      </c>
      <c r="I49" s="2"/>
    </row>
    <row r="50" spans="1:9" ht="30" customHeight="1" x14ac:dyDescent="0.2">
      <c r="A50" s="1305" t="s">
        <v>157</v>
      </c>
      <c r="B50" s="1322"/>
      <c r="C50" s="1322"/>
      <c r="D50" s="1322"/>
      <c r="E50" s="1322"/>
      <c r="F50" s="1323"/>
      <c r="G50" s="873">
        <v>200000</v>
      </c>
      <c r="H50" s="674">
        <v>200000</v>
      </c>
    </row>
    <row r="51" spans="1:9" ht="30" customHeight="1" thickBot="1" x14ac:dyDescent="0.25">
      <c r="A51" s="1313" t="s">
        <v>243</v>
      </c>
      <c r="B51" s="1316"/>
      <c r="C51" s="1316"/>
      <c r="D51" s="1316"/>
      <c r="E51" s="1364"/>
      <c r="F51" s="1364"/>
      <c r="G51" s="872">
        <v>400000</v>
      </c>
      <c r="H51" s="675">
        <v>400000</v>
      </c>
    </row>
    <row r="52" spans="1:9" ht="33.75" customHeight="1" thickBot="1" x14ac:dyDescent="0.25">
      <c r="A52" s="1318" t="s">
        <v>325</v>
      </c>
      <c r="B52" s="1319"/>
      <c r="C52" s="1319"/>
      <c r="D52" s="1319"/>
      <c r="E52" s="1365"/>
      <c r="F52" s="1366"/>
      <c r="G52" s="877">
        <v>8000000</v>
      </c>
      <c r="H52" s="878">
        <v>8000000</v>
      </c>
    </row>
    <row r="53" spans="1:9" ht="15.75" thickTop="1" x14ac:dyDescent="0.2">
      <c r="A53" s="5"/>
      <c r="B53" s="5"/>
      <c r="C53" s="5"/>
      <c r="D53" s="5"/>
      <c r="E53" s="5"/>
      <c r="F53" s="5"/>
      <c r="G53" s="6"/>
    </row>
    <row r="56" spans="1:9" ht="19.5" x14ac:dyDescent="0.3">
      <c r="D56" s="334"/>
    </row>
    <row r="62" spans="1:9" ht="18.75" customHeight="1" x14ac:dyDescent="0.2"/>
    <row r="69" ht="25.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111" spans="1:8" x14ac:dyDescent="0.2">
      <c r="A111" s="1"/>
      <c r="B111" s="1"/>
      <c r="C111" s="1"/>
      <c r="D111" s="1"/>
      <c r="E111" s="1"/>
      <c r="F111" s="1"/>
      <c r="G111" s="1"/>
      <c r="H111" s="1"/>
    </row>
    <row r="112" spans="1:8" x14ac:dyDescent="0.2">
      <c r="A112" s="1308"/>
      <c r="B112" s="1309"/>
      <c r="C112" s="1309"/>
      <c r="D112" s="1309"/>
      <c r="E112" s="1309"/>
      <c r="F112" s="1309"/>
      <c r="G112" s="1309"/>
      <c r="H112" s="1309"/>
    </row>
  </sheetData>
  <sheetProtection password="CD4C" sheet="1" objects="1" scenarios="1" formatCells="0" formatColumns="0" formatRows="0"/>
  <customSheetViews>
    <customSheetView guid="{C3FD0C30-5FEE-44FC-8C8E-ACB1A98A43F5}" scale="70" showRuler="0" topLeftCell="A32">
      <selection activeCell="E37" sqref="E37"/>
      <rowBreaks count="1" manualBreakCount="1">
        <brk id="44" max="7" man="1"/>
      </rowBreaks>
      <pageMargins left="0.55118110236220474" right="0.39370078740157483" top="0.78740157480314965" bottom="0.78740157480314965" header="0.51181102362204722" footer="0.51181102362204722"/>
      <printOptions horizontalCentered="1"/>
      <pageSetup paperSize="9" scale="57" orientation="portrait" horizontalDpi="300" verticalDpi="300" r:id="rId1"/>
      <headerFooter alignWithMargins="0">
        <oddFooter>&amp;L&amp;"Arial,Regular"&amp;8&amp;F: &amp;A&amp;C&amp;"Arial,Regular"&amp;11&amp;P&amp;R&amp;"Arial,Regular"&amp;8&amp;D</oddFooter>
      </headerFooter>
    </customSheetView>
  </customSheetViews>
  <mergeCells count="47">
    <mergeCell ref="A35:D35"/>
    <mergeCell ref="D14:F14"/>
    <mergeCell ref="G31:H31"/>
    <mergeCell ref="G30:H30"/>
    <mergeCell ref="G29:H29"/>
    <mergeCell ref="D32:E32"/>
    <mergeCell ref="F35:F36"/>
    <mergeCell ref="G35:G36"/>
    <mergeCell ref="H35:H36"/>
    <mergeCell ref="G28:H28"/>
    <mergeCell ref="G17:H20"/>
    <mergeCell ref="G26:H26"/>
    <mergeCell ref="G27:H27"/>
    <mergeCell ref="G24:H24"/>
    <mergeCell ref="G21:H21"/>
    <mergeCell ref="G22:H22"/>
    <mergeCell ref="A1:H1"/>
    <mergeCell ref="A26:C26"/>
    <mergeCell ref="A2:D3"/>
    <mergeCell ref="G23:H23"/>
    <mergeCell ref="G9:H9"/>
    <mergeCell ref="G25:H25"/>
    <mergeCell ref="A21:E25"/>
    <mergeCell ref="E2:H2"/>
    <mergeCell ref="D16:E16"/>
    <mergeCell ref="D12:H12"/>
    <mergeCell ref="E3:H3"/>
    <mergeCell ref="D13:F13"/>
    <mergeCell ref="G5:H5"/>
    <mergeCell ref="D11:H11"/>
    <mergeCell ref="A47:F47"/>
    <mergeCell ref="A46:E46"/>
    <mergeCell ref="A45:D45"/>
    <mergeCell ref="A44:D44"/>
    <mergeCell ref="A41:D41"/>
    <mergeCell ref="A112:H112"/>
    <mergeCell ref="A49:F49"/>
    <mergeCell ref="A48:F48"/>
    <mergeCell ref="A51:F51"/>
    <mergeCell ref="A52:F52"/>
    <mergeCell ref="A50:F50"/>
    <mergeCell ref="A37:D37"/>
    <mergeCell ref="A38:D38"/>
    <mergeCell ref="A43:D43"/>
    <mergeCell ref="A42:D42"/>
    <mergeCell ref="A40:D40"/>
    <mergeCell ref="A39:D39"/>
  </mergeCells>
  <phoneticPr fontId="48" type="noConversion"/>
  <dataValidations count="5">
    <dataValidation type="list" allowBlank="1" showInputMessage="1" showErrorMessage="1" sqref="D36">
      <formula1>"ESTIMATES ONLY, TENDER VALUES"</formula1>
    </dataValidation>
    <dataValidation type="list" allowBlank="1" showInputMessage="1" showErrorMessage="1" sqref="D34">
      <formula1>"Y,N"</formula1>
    </dataValidation>
    <dataValidation type="list" allowBlank="1" showInputMessage="1" showErrorMessage="1" sqref="D9">
      <formula1>"BUILDING PROJECT, ENGINEERING PROJECT"</formula1>
    </dataValidation>
    <dataValidation type="list" allowBlank="1" showInputMessage="1" showErrorMessage="1" sqref="E32:E33 D32">
      <formula1>"INCEPTION, PRELIMINARY DESIGN: CONCEPT &amp; VIABILITY,DETAIL DESIGN,DOCUMENTATION &amp; PROCUREMENT,CONTRACT ADMINISTRATION &amp; INSPECTION, CLOSE OUT"</formula1>
    </dataValidation>
    <dataValidation type="list" allowBlank="1" showInputMessage="1" showErrorMessage="1" sqref="D10">
      <formula1>"Yes,No"</formula1>
    </dataValidation>
  </dataValidations>
  <printOptions horizontalCentered="1"/>
  <pageMargins left="0.55118110236220474" right="0.39370078740157483" top="0.78740157480314965" bottom="0.78740157480314965" header="0.51181102362204722" footer="0.51181102362204722"/>
  <pageSetup paperSize="9" scale="55" orientation="portrait" horizontalDpi="300" verticalDpi="300" r:id="rId2"/>
  <headerFooter alignWithMargins="0">
    <oddFooter>&amp;L&amp;"Arial,Regular"&amp;8&amp;F: &amp;A&amp;C&amp;"Arial,Regular"&amp;11&amp;P&amp;R&amp;"Arial,Regular"&amp;8&amp;D</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50"/>
  </sheetPr>
  <dimension ref="A1:S151"/>
  <sheetViews>
    <sheetView view="pageBreakPreview" topLeftCell="A16" zoomScale="70" zoomScaleNormal="65" zoomScaleSheetLayoutView="70" workbookViewId="0">
      <selection activeCell="B15" sqref="B15:O15"/>
    </sheetView>
  </sheetViews>
  <sheetFormatPr defaultRowHeight="15" x14ac:dyDescent="0.2"/>
  <cols>
    <col min="1" max="1" width="18.21875" customWidth="1"/>
    <col min="2" max="2" width="17.21875" customWidth="1"/>
    <col min="3" max="3" width="5.6640625" customWidth="1"/>
    <col min="4" max="4" width="5" customWidth="1"/>
    <col min="5" max="5" width="4.33203125" customWidth="1"/>
    <col min="6" max="6" width="2.44140625" customWidth="1"/>
    <col min="7" max="7" width="4.109375" customWidth="1"/>
    <col min="8" max="8" width="3.6640625" customWidth="1"/>
    <col min="9" max="10" width="4.33203125" customWidth="1"/>
    <col min="11" max="11" width="12.21875" customWidth="1"/>
    <col min="12" max="12" width="4.21875" customWidth="1"/>
    <col min="13" max="13" width="13.88671875" customWidth="1"/>
    <col min="14" max="14" width="6.109375" customWidth="1"/>
    <col min="15" max="15" width="16" customWidth="1"/>
    <col min="16" max="16" width="5.77734375" customWidth="1"/>
    <col min="17" max="17" width="18.77734375" customWidth="1"/>
    <col min="18" max="18" width="2.6640625" customWidth="1"/>
    <col min="19" max="19" width="19" bestFit="1" customWidth="1"/>
  </cols>
  <sheetData>
    <row r="1" spans="1:18" ht="26.25" customHeight="1" thickTop="1" x14ac:dyDescent="0.2">
      <c r="A1" s="399"/>
      <c r="B1" s="1469"/>
      <c r="C1" s="1470"/>
      <c r="D1" s="400"/>
      <c r="E1" s="400"/>
      <c r="F1" s="400"/>
      <c r="G1" s="400"/>
      <c r="H1" s="470"/>
      <c r="I1" s="470"/>
      <c r="J1" s="470"/>
      <c r="K1" s="489" t="s">
        <v>151</v>
      </c>
      <c r="L1" s="470"/>
      <c r="M1" s="470"/>
      <c r="N1" s="347"/>
      <c r="O1" s="347"/>
      <c r="P1" s="348"/>
      <c r="Q1" s="349"/>
    </row>
    <row r="2" spans="1:18" ht="30" customHeight="1" x14ac:dyDescent="0.2">
      <c r="A2" s="379" t="s">
        <v>265</v>
      </c>
      <c r="B2" s="1471"/>
      <c r="C2" s="1471"/>
      <c r="D2" s="352"/>
      <c r="E2" s="352"/>
      <c r="F2" s="352"/>
      <c r="G2" s="1472" t="s">
        <v>266</v>
      </c>
      <c r="H2" s="1472"/>
      <c r="I2" s="1472"/>
      <c r="J2" s="1472"/>
      <c r="K2" s="1472"/>
      <c r="L2" s="370" t="str">
        <f>'Input Data'!E3</f>
        <v>BUILDING PROJECT: 2011 NDPW FEES</v>
      </c>
      <c r="M2" s="351"/>
      <c r="N2" s="351"/>
      <c r="O2" s="352"/>
      <c r="P2" s="352"/>
      <c r="Q2" s="504" t="str">
        <f>'Input Data'!H4</f>
        <v>Version: 1.2  2012-10</v>
      </c>
    </row>
    <row r="3" spans="1:18" ht="17.25" customHeight="1" x14ac:dyDescent="0.2">
      <c r="A3" s="404"/>
      <c r="B3" s="396"/>
      <c r="C3" s="396"/>
      <c r="D3" s="352"/>
      <c r="E3" s="352"/>
      <c r="F3" s="352"/>
      <c r="G3" s="306"/>
      <c r="H3" s="306"/>
      <c r="I3" s="306"/>
      <c r="J3" s="306"/>
      <c r="K3" s="306"/>
      <c r="L3" s="370"/>
      <c r="M3" s="351"/>
      <c r="N3" s="351"/>
      <c r="O3" s="352"/>
      <c r="P3" s="352"/>
      <c r="Q3" s="353"/>
    </row>
    <row r="4" spans="1:18" ht="17.25" customHeight="1" x14ac:dyDescent="0.2">
      <c r="A4" s="404"/>
      <c r="B4" s="396"/>
      <c r="C4" s="396"/>
      <c r="D4" s="352"/>
      <c r="E4" s="352"/>
      <c r="F4" s="352"/>
      <c r="G4" s="306"/>
      <c r="H4" s="306"/>
      <c r="I4" s="306"/>
      <c r="J4" s="306"/>
      <c r="K4" s="352"/>
      <c r="L4" s="311" t="s">
        <v>18</v>
      </c>
      <c r="M4" s="494">
        <f>'Input Data'!D29</f>
        <v>0</v>
      </c>
      <c r="N4" s="14"/>
      <c r="O4" s="311" t="s">
        <v>120</v>
      </c>
      <c r="P4" s="1479">
        <f>'Input Data'!D28</f>
        <v>0</v>
      </c>
      <c r="Q4" s="1480"/>
      <c r="R4" s="497"/>
    </row>
    <row r="5" spans="1:18" ht="17.25" customHeight="1" thickBot="1" x14ac:dyDescent="0.25">
      <c r="A5" s="492" t="s">
        <v>340</v>
      </c>
      <c r="B5" s="498">
        <f>'Input Data'!D6</f>
        <v>0</v>
      </c>
      <c r="C5" s="493" t="s">
        <v>264</v>
      </c>
      <c r="D5" s="47"/>
      <c r="E5" s="47"/>
      <c r="F5" s="47"/>
      <c r="G5" s="382"/>
      <c r="H5" s="1481">
        <f>'Input Data'!D7</f>
        <v>0</v>
      </c>
      <c r="I5" s="1482"/>
      <c r="J5" s="1482"/>
      <c r="K5" s="47"/>
      <c r="L5" s="382"/>
      <c r="M5" s="382"/>
      <c r="N5" s="382"/>
      <c r="O5" s="382"/>
      <c r="P5" s="502" t="s">
        <v>208</v>
      </c>
      <c r="Q5" s="503">
        <f>'Input Data'!D8</f>
        <v>0</v>
      </c>
    </row>
    <row r="6" spans="1:18" ht="21.75" customHeight="1" thickTop="1" thickBot="1" x14ac:dyDescent="0.25">
      <c r="A6" s="491" t="s">
        <v>19</v>
      </c>
      <c r="B6" s="1473">
        <f>'Input Data'!D11</f>
        <v>0</v>
      </c>
      <c r="C6" s="1474"/>
      <c r="D6" s="1474"/>
      <c r="E6" s="1474"/>
      <c r="F6" s="1474"/>
      <c r="G6" s="1474"/>
      <c r="H6" s="1474"/>
      <c r="I6" s="1474"/>
      <c r="J6" s="1474"/>
      <c r="K6" s="1474"/>
      <c r="L6" s="1474"/>
      <c r="M6" s="1474"/>
      <c r="N6" s="1474"/>
      <c r="O6" s="1474"/>
      <c r="P6" s="1474"/>
      <c r="Q6" s="1475"/>
    </row>
    <row r="7" spans="1:18" ht="18" customHeight="1" thickTop="1" x14ac:dyDescent="0.2">
      <c r="A7" s="496" t="s">
        <v>197</v>
      </c>
      <c r="B7" s="495" t="str">
        <f>'Input Data'!G17</f>
        <v>NATIONAL DEPARTMENT OF PUBLIC WORKS</v>
      </c>
      <c r="C7" s="352"/>
      <c r="D7" s="14"/>
      <c r="E7" s="14"/>
      <c r="F7" s="14"/>
      <c r="G7" s="14"/>
      <c r="H7" s="14"/>
      <c r="I7" s="14"/>
      <c r="J7" s="14"/>
      <c r="K7" s="352"/>
      <c r="L7" s="311" t="s">
        <v>206</v>
      </c>
      <c r="M7" s="389">
        <f>'Input Data'!D5</f>
        <v>0</v>
      </c>
      <c r="N7" s="48" t="s">
        <v>207</v>
      </c>
      <c r="O7" s="378"/>
      <c r="P7" s="1454" t="str">
        <f>'Input Data'!G24</f>
        <v>NOT REGISTERED</v>
      </c>
      <c r="Q7" s="1480"/>
    </row>
    <row r="8" spans="1:18" ht="18" customHeight="1" x14ac:dyDescent="0.2">
      <c r="A8" s="368" t="s">
        <v>290</v>
      </c>
      <c r="B8" s="1437">
        <f>'Input Data'!G21</f>
        <v>0</v>
      </c>
      <c r="C8" s="1438"/>
      <c r="D8" s="1438"/>
      <c r="E8" s="1438"/>
      <c r="F8" s="1438"/>
      <c r="G8" s="1438"/>
      <c r="H8" s="1438"/>
      <c r="I8" s="1438"/>
      <c r="J8" s="1438"/>
      <c r="K8" s="1477" t="s">
        <v>199</v>
      </c>
      <c r="L8" s="1478"/>
      <c r="M8" s="1437">
        <f>'Input Data'!G22</f>
        <v>0</v>
      </c>
      <c r="N8" s="1438"/>
      <c r="O8" s="1438"/>
      <c r="P8" s="311" t="s">
        <v>322</v>
      </c>
      <c r="Q8" s="391">
        <f>'Input Data'!G23</f>
        <v>0</v>
      </c>
    </row>
    <row r="9" spans="1:18" ht="18" customHeight="1" x14ac:dyDescent="0.2">
      <c r="A9" s="368" t="s">
        <v>323</v>
      </c>
      <c r="B9" s="1437">
        <f>'Input Data'!G26</f>
        <v>0</v>
      </c>
      <c r="C9" s="1438"/>
      <c r="D9" s="1438"/>
      <c r="E9" s="1438"/>
      <c r="F9" s="1438"/>
      <c r="G9" s="1438"/>
      <c r="H9" s="1438"/>
      <c r="I9" s="1438"/>
      <c r="J9" s="1438"/>
      <c r="K9" s="1477" t="s">
        <v>209</v>
      </c>
      <c r="L9" s="1478"/>
      <c r="M9" s="1437">
        <f>'Input Data'!G27</f>
        <v>0</v>
      </c>
      <c r="N9" s="1476"/>
      <c r="O9" s="1476"/>
      <c r="P9" s="310" t="s">
        <v>322</v>
      </c>
      <c r="Q9" s="392">
        <f>'Input Data'!G28</f>
        <v>0</v>
      </c>
    </row>
    <row r="10" spans="1:18" ht="18" customHeight="1" x14ac:dyDescent="0.2">
      <c r="A10" s="368" t="s">
        <v>210</v>
      </c>
      <c r="B10" s="1437">
        <f>'Input Data'!G25</f>
        <v>0</v>
      </c>
      <c r="C10" s="1438"/>
      <c r="D10" s="1438"/>
      <c r="E10" s="1438"/>
      <c r="F10" s="1438"/>
      <c r="G10" s="1438"/>
      <c r="H10" s="1438"/>
      <c r="I10" s="1438"/>
      <c r="J10" s="1438"/>
      <c r="K10" s="14"/>
      <c r="L10" s="48" t="s">
        <v>211</v>
      </c>
      <c r="M10" s="389">
        <f>'Input Data'!G29</f>
        <v>0</v>
      </c>
      <c r="N10" s="413" t="s">
        <v>212</v>
      </c>
      <c r="O10" s="390">
        <f>'Input Data'!G8</f>
        <v>0</v>
      </c>
      <c r="P10" s="311" t="s">
        <v>212</v>
      </c>
      <c r="Q10" s="393">
        <f>'Input Data'!G31</f>
        <v>0</v>
      </c>
    </row>
    <row r="11" spans="1:18" ht="18" customHeight="1" thickBot="1" x14ac:dyDescent="0.25">
      <c r="A11" s="469" t="s">
        <v>213</v>
      </c>
      <c r="B11" s="1444">
        <f>'Input Data'!G5</f>
        <v>0</v>
      </c>
      <c r="C11" s="1445"/>
      <c r="D11" s="1445"/>
      <c r="E11" s="1445"/>
      <c r="F11" s="1445"/>
      <c r="G11" s="1445"/>
      <c r="H11" s="1445"/>
      <c r="I11" s="1446"/>
      <c r="J11" s="499" t="s">
        <v>138</v>
      </c>
      <c r="K11" s="500">
        <f>'Input Data'!G6</f>
        <v>0</v>
      </c>
      <c r="L11" s="493" t="s">
        <v>150</v>
      </c>
      <c r="M11" s="500">
        <f>'Input Data'!G7</f>
        <v>0</v>
      </c>
      <c r="N11" s="412" t="s">
        <v>214</v>
      </c>
      <c r="O11" s="1447">
        <f>'Input Data'!G9</f>
        <v>0</v>
      </c>
      <c r="P11" s="1448"/>
      <c r="Q11" s="1449"/>
    </row>
    <row r="12" spans="1:18" ht="21.75" customHeight="1" thickTop="1" thickBot="1" x14ac:dyDescent="0.25">
      <c r="A12" s="419" t="s">
        <v>267</v>
      </c>
      <c r="B12" s="501"/>
      <c r="C12" s="501"/>
      <c r="D12" s="501"/>
      <c r="E12" s="501"/>
      <c r="F12" s="501"/>
      <c r="G12" s="501"/>
      <c r="H12" s="501"/>
      <c r="I12" s="501"/>
      <c r="J12" s="501"/>
      <c r="K12" s="501"/>
      <c r="L12" s="501"/>
      <c r="M12" s="501"/>
      <c r="N12" s="501"/>
      <c r="O12" s="400"/>
      <c r="P12" s="400"/>
      <c r="Q12" s="421"/>
    </row>
    <row r="13" spans="1:18" ht="18" customHeight="1" x14ac:dyDescent="0.2">
      <c r="A13" s="368" t="s">
        <v>339</v>
      </c>
      <c r="B13" s="1441">
        <f>'Input Data'!D12</f>
        <v>0</v>
      </c>
      <c r="C13" s="1442"/>
      <c r="D13" s="1442"/>
      <c r="E13" s="1442"/>
      <c r="F13" s="1442"/>
      <c r="G13" s="1442"/>
      <c r="H13" s="1442"/>
      <c r="I13" s="1442"/>
      <c r="J13" s="1442"/>
      <c r="K13" s="1442"/>
      <c r="L13" s="1442"/>
      <c r="M13" s="1442"/>
      <c r="N13" s="1442"/>
      <c r="O13" s="311" t="s">
        <v>204</v>
      </c>
      <c r="P13" s="1439">
        <f>'Input Data'!D31</f>
        <v>0</v>
      </c>
      <c r="Q13" s="1440"/>
      <c r="R13" s="176"/>
    </row>
    <row r="14" spans="1:18" ht="18" customHeight="1" x14ac:dyDescent="0.2">
      <c r="A14" s="368" t="s">
        <v>193</v>
      </c>
      <c r="B14" s="1452" t="str">
        <f>'Input Data'!D13</f>
        <v>\</v>
      </c>
      <c r="C14" s="1453"/>
      <c r="D14" s="1453"/>
      <c r="E14" s="1453"/>
      <c r="F14" s="1453"/>
      <c r="G14" s="1453"/>
      <c r="H14" s="1453"/>
      <c r="I14" s="1453"/>
      <c r="J14" s="1453"/>
      <c r="K14" s="1453"/>
      <c r="L14" s="1453"/>
      <c r="M14" s="1453"/>
      <c r="N14" s="1453"/>
      <c r="O14" s="1453"/>
      <c r="P14" s="311" t="s">
        <v>322</v>
      </c>
      <c r="Q14" s="507">
        <f>'Input Data'!H13</f>
        <v>0</v>
      </c>
    </row>
    <row r="15" spans="1:18" ht="18" customHeight="1" x14ac:dyDescent="0.2">
      <c r="A15" s="368" t="s">
        <v>323</v>
      </c>
      <c r="B15" s="1454">
        <f>'Input Data'!D14</f>
        <v>0</v>
      </c>
      <c r="C15" s="1455"/>
      <c r="D15" s="1455"/>
      <c r="E15" s="1455"/>
      <c r="F15" s="1455"/>
      <c r="G15" s="1455"/>
      <c r="H15" s="1455"/>
      <c r="I15" s="1455"/>
      <c r="J15" s="1455"/>
      <c r="K15" s="1455"/>
      <c r="L15" s="1455"/>
      <c r="M15" s="1455"/>
      <c r="N15" s="1455"/>
      <c r="O15" s="1455"/>
      <c r="P15" s="310" t="s">
        <v>322</v>
      </c>
      <c r="Q15" s="391">
        <f>'Input Data'!H14</f>
        <v>0</v>
      </c>
    </row>
    <row r="16" spans="1:18" ht="18" customHeight="1" x14ac:dyDescent="0.2">
      <c r="A16" s="1450" t="s">
        <v>106</v>
      </c>
      <c r="B16" s="1451"/>
      <c r="C16" s="1437">
        <f>IF('Input Data'!D17="None","NOT REGISTERED FOR VAT",'Input Data'!D17)</f>
        <v>0</v>
      </c>
      <c r="D16" s="1443"/>
      <c r="E16" s="1443"/>
      <c r="F16" s="1443"/>
      <c r="G16" s="1443"/>
      <c r="H16" s="1443"/>
      <c r="I16" s="1443"/>
      <c r="J16" s="14"/>
      <c r="K16" s="14"/>
      <c r="L16" s="352"/>
      <c r="M16" s="14"/>
      <c r="N16" s="14"/>
      <c r="O16" s="14"/>
      <c r="P16" s="352"/>
      <c r="Q16" s="516"/>
    </row>
    <row r="17" spans="1:17" ht="18" customHeight="1" x14ac:dyDescent="0.2">
      <c r="A17" s="1486" t="s">
        <v>196</v>
      </c>
      <c r="B17" s="1451"/>
      <c r="C17" s="1454">
        <f>'Input Data'!D18</f>
        <v>0</v>
      </c>
      <c r="D17" s="1454"/>
      <c r="E17" s="1454"/>
      <c r="F17" s="1454"/>
      <c r="G17" s="1454"/>
      <c r="H17" s="1463"/>
      <c r="I17" s="1463"/>
      <c r="J17" s="14"/>
      <c r="M17" s="868"/>
      <c r="N17" s="311" t="s">
        <v>211</v>
      </c>
      <c r="O17" s="867">
        <f>'Input Data'!D15</f>
        <v>0</v>
      </c>
      <c r="P17" s="668"/>
      <c r="Q17" s="866"/>
    </row>
    <row r="18" spans="1:17" ht="18" customHeight="1" x14ac:dyDescent="0.2">
      <c r="A18" s="46" t="s">
        <v>25</v>
      </c>
      <c r="B18" s="490">
        <f>'Input Data'!D19</f>
        <v>0</v>
      </c>
      <c r="C18" s="380"/>
      <c r="D18" s="380"/>
      <c r="E18" s="380"/>
      <c r="F18" s="354"/>
      <c r="G18" s="354"/>
      <c r="H18" s="14"/>
      <c r="I18" s="14"/>
      <c r="J18" s="14"/>
      <c r="M18" s="868"/>
      <c r="N18" s="311" t="s">
        <v>215</v>
      </c>
      <c r="O18" s="867">
        <f>'Input Data'!F15</f>
        <v>0</v>
      </c>
      <c r="P18" s="668"/>
      <c r="Q18" s="866"/>
    </row>
    <row r="19" spans="1:17" ht="18" customHeight="1" x14ac:dyDescent="0.2">
      <c r="A19" s="309" t="s">
        <v>268</v>
      </c>
      <c r="B19" s="1454">
        <f>'Input Data'!D30</f>
        <v>0</v>
      </c>
      <c r="C19" s="1454"/>
      <c r="D19" s="1454"/>
      <c r="E19" s="1454"/>
      <c r="F19" s="1454"/>
      <c r="G19" s="1454"/>
      <c r="H19" s="1464"/>
      <c r="I19" s="1464"/>
      <c r="J19" s="14"/>
      <c r="M19" s="868"/>
      <c r="N19" s="311" t="s">
        <v>212</v>
      </c>
      <c r="O19" s="867">
        <f>'Input Data'!H15</f>
        <v>0</v>
      </c>
      <c r="P19" s="668"/>
      <c r="Q19" s="866"/>
    </row>
    <row r="20" spans="1:17" ht="18" customHeight="1" thickBot="1" x14ac:dyDescent="0.25">
      <c r="A20" s="1487" t="s">
        <v>26</v>
      </c>
      <c r="B20" s="1488"/>
      <c r="C20" s="1465" t="str">
        <f>'Input Data'!D26</f>
        <v>USE TIME BASED FEES</v>
      </c>
      <c r="D20" s="1466"/>
      <c r="E20" s="1466"/>
      <c r="F20" s="1466"/>
      <c r="G20" s="1466"/>
      <c r="H20" s="1467"/>
      <c r="I20" s="1468"/>
      <c r="J20" s="47"/>
      <c r="K20" s="313"/>
      <c r="L20" s="1497"/>
      <c r="M20" s="1474"/>
      <c r="N20" s="412" t="s">
        <v>214</v>
      </c>
      <c r="O20" s="1483">
        <f>'Input Data'!D16</f>
        <v>0</v>
      </c>
      <c r="P20" s="1484"/>
      <c r="Q20" s="1485"/>
    </row>
    <row r="21" spans="1:17" ht="15" customHeight="1" thickTop="1" x14ac:dyDescent="0.2">
      <c r="A21" s="312" t="str">
        <f>IF('Input Data'!$F$32=5,"STAGE:","STAGE COMPLETED:")</f>
        <v>STAGE:</v>
      </c>
      <c r="B21" s="14"/>
      <c r="C21" s="1489" t="str">
        <f>'Input Data'!D32</f>
        <v>CONTRACT ADMINISTRATION &amp; INSPECTION</v>
      </c>
      <c r="D21" s="1490"/>
      <c r="E21" s="1490"/>
      <c r="F21" s="1490"/>
      <c r="G21" s="1491"/>
      <c r="H21" s="1491"/>
      <c r="I21" s="1491"/>
      <c r="J21" s="1491"/>
      <c r="K21" s="1491"/>
      <c r="L21" s="1461" t="str">
        <f>IF('Input Data'!$E$36=1,"ESTIMATED TOTAL VALUE OF ENGINEERING WORK","TOTAL VALUE OF ENGINEERING WORK")</f>
        <v>TOTAL VALUE OF ENGINEERING WORK</v>
      </c>
      <c r="M21" s="1460"/>
      <c r="N21" s="1460"/>
      <c r="O21" s="1422"/>
      <c r="P21" s="1462"/>
      <c r="Q21" s="722">
        <f>IF('Input Data'!$E$36=1,80%*'Input Data'!$H$45,'Input Data'!$H$45)</f>
        <v>0</v>
      </c>
    </row>
    <row r="22" spans="1:17" ht="15" customHeight="1" thickBot="1" x14ac:dyDescent="0.25">
      <c r="A22" s="381"/>
      <c r="B22" s="382"/>
      <c r="C22" s="382"/>
      <c r="D22" s="382"/>
      <c r="E22" s="382"/>
      <c r="F22" s="382"/>
      <c r="G22" s="382"/>
      <c r="H22" s="382"/>
      <c r="I22" s="382"/>
      <c r="J22" s="47"/>
      <c r="K22" s="320"/>
      <c r="L22" s="1495"/>
      <c r="M22" s="1496"/>
      <c r="N22" s="1496"/>
      <c r="O22" s="1496"/>
      <c r="P22" s="1496"/>
      <c r="Q22" s="723"/>
    </row>
    <row r="23" spans="1:17" ht="8.25" customHeight="1" thickTop="1" x14ac:dyDescent="0.2">
      <c r="A23" s="420"/>
      <c r="B23" s="352"/>
      <c r="C23" s="352"/>
      <c r="D23" s="352"/>
      <c r="E23" s="352"/>
      <c r="F23" s="352"/>
      <c r="G23" s="352"/>
      <c r="H23" s="352"/>
      <c r="I23" s="352"/>
      <c r="J23" s="352"/>
      <c r="K23" s="352"/>
      <c r="L23" s="352"/>
      <c r="M23" s="352"/>
      <c r="N23" s="352"/>
      <c r="O23" s="352"/>
      <c r="P23" s="352"/>
      <c r="Q23" s="421"/>
    </row>
    <row r="24" spans="1:17" ht="21" customHeight="1" x14ac:dyDescent="0.2">
      <c r="A24" s="7" t="s">
        <v>259</v>
      </c>
      <c r="B24" s="12"/>
      <c r="C24" s="15"/>
      <c r="D24" s="57"/>
      <c r="E24" s="57"/>
      <c r="F24" s="57"/>
      <c r="G24" s="57"/>
      <c r="H24" s="57"/>
      <c r="I24" s="15"/>
      <c r="J24" s="15"/>
      <c r="K24" s="58"/>
      <c r="L24" s="17"/>
      <c r="M24" s="59"/>
      <c r="N24" s="52"/>
      <c r="O24" s="17"/>
      <c r="P24" s="17"/>
      <c r="Q24" s="55"/>
    </row>
    <row r="25" spans="1:17" ht="14.1" customHeight="1" x14ac:dyDescent="0.2">
      <c r="A25" s="386"/>
      <c r="B25" s="14"/>
      <c r="C25" s="14"/>
      <c r="D25" s="14"/>
      <c r="E25" s="14"/>
      <c r="F25" s="14"/>
      <c r="G25" s="14"/>
      <c r="H25" s="14"/>
      <c r="I25" s="14"/>
      <c r="J25" s="14"/>
      <c r="K25" s="14"/>
      <c r="L25" s="14"/>
      <c r="M25" s="14"/>
      <c r="N25" s="14"/>
      <c r="O25" s="14"/>
      <c r="P25" s="14"/>
      <c r="Q25" s="405"/>
    </row>
    <row r="26" spans="1:17" ht="14.1" customHeight="1" x14ac:dyDescent="0.2">
      <c r="A26" s="357" t="s">
        <v>147</v>
      </c>
      <c r="B26" s="14"/>
      <c r="C26" s="14"/>
      <c r="D26" s="14"/>
      <c r="E26" s="14"/>
      <c r="F26" s="14"/>
      <c r="G26" s="14"/>
      <c r="H26" s="14"/>
      <c r="I26" s="14"/>
      <c r="J26" s="14"/>
      <c r="K26" s="14"/>
      <c r="L26" s="14"/>
      <c r="M26" s="14"/>
      <c r="N26" s="14"/>
      <c r="O26" s="14"/>
      <c r="P26" s="14"/>
      <c r="Q26" s="678">
        <f>Q112</f>
        <v>0</v>
      </c>
    </row>
    <row r="27" spans="1:17" ht="11.25" customHeight="1" x14ac:dyDescent="0.2">
      <c r="A27" s="358"/>
      <c r="B27" s="359"/>
      <c r="C27" s="14"/>
      <c r="D27" s="14"/>
      <c r="E27" s="14"/>
      <c r="F27" s="14"/>
      <c r="G27" s="14"/>
      <c r="H27" s="14"/>
      <c r="I27" s="14"/>
      <c r="J27" s="14"/>
      <c r="K27" s="14"/>
      <c r="L27" s="14"/>
      <c r="M27" s="14"/>
      <c r="N27" s="14"/>
      <c r="O27" s="14"/>
      <c r="P27" s="14"/>
      <c r="Q27" s="678"/>
    </row>
    <row r="28" spans="1:17" ht="14.1" customHeight="1" x14ac:dyDescent="0.2">
      <c r="A28" s="360" t="s">
        <v>146</v>
      </c>
      <c r="B28" s="14"/>
      <c r="C28" s="14"/>
      <c r="D28" s="14"/>
      <c r="E28" s="385"/>
      <c r="F28" s="14"/>
      <c r="G28" s="14"/>
      <c r="H28" s="14"/>
      <c r="I28" s="14"/>
      <c r="J28" s="14"/>
      <c r="K28" s="14"/>
      <c r="L28" s="14"/>
      <c r="M28" s="14"/>
      <c r="N28" s="14"/>
      <c r="O28" s="14"/>
      <c r="P28" s="14"/>
      <c r="Q28" s="678">
        <f>Q115</f>
        <v>0</v>
      </c>
    </row>
    <row r="29" spans="1:17" ht="10.5" customHeight="1" x14ac:dyDescent="0.2">
      <c r="A29" s="9"/>
      <c r="B29" s="10"/>
      <c r="C29" s="10"/>
      <c r="D29" s="10"/>
      <c r="E29" s="14"/>
      <c r="F29" s="14"/>
      <c r="G29" s="14"/>
      <c r="H29" s="14"/>
      <c r="I29" s="14"/>
      <c r="J29" s="14"/>
      <c r="K29" s="14"/>
      <c r="L29" s="14"/>
      <c r="M29" s="14"/>
      <c r="N29" s="14"/>
      <c r="O29" s="14"/>
      <c r="P29" s="14"/>
      <c r="Q29" s="678"/>
    </row>
    <row r="30" spans="1:17" ht="14.1" customHeight="1" x14ac:dyDescent="0.2">
      <c r="A30" s="304" t="s">
        <v>123</v>
      </c>
      <c r="B30" s="14"/>
      <c r="C30" s="14"/>
      <c r="D30" s="14"/>
      <c r="E30" s="14"/>
      <c r="F30" s="14"/>
      <c r="G30" s="14"/>
      <c r="H30" s="14"/>
      <c r="I30" s="14"/>
      <c r="J30" s="14"/>
      <c r="K30" s="14"/>
      <c r="L30" s="14"/>
      <c r="M30" s="14"/>
      <c r="N30" s="14"/>
      <c r="O30" s="14"/>
      <c r="P30" s="14"/>
      <c r="Q30" s="678">
        <f>Q118</f>
        <v>0</v>
      </c>
    </row>
    <row r="31" spans="1:17" ht="10.5" customHeight="1" x14ac:dyDescent="0.2">
      <c r="A31" s="361"/>
      <c r="B31" s="359"/>
      <c r="C31" s="14"/>
      <c r="D31" s="14"/>
      <c r="E31" s="14"/>
      <c r="F31" s="14"/>
      <c r="G31" s="14"/>
      <c r="H31" s="14"/>
      <c r="I31" s="14"/>
      <c r="J31" s="14"/>
      <c r="K31" s="14"/>
      <c r="L31" s="14"/>
      <c r="M31" s="14"/>
      <c r="N31" s="14"/>
      <c r="O31" s="14"/>
      <c r="P31" s="14"/>
      <c r="Q31" s="678"/>
    </row>
    <row r="32" spans="1:17" ht="14.1" customHeight="1" x14ac:dyDescent="0.2">
      <c r="A32" s="360" t="s">
        <v>141</v>
      </c>
      <c r="B32" s="14"/>
      <c r="C32" s="14"/>
      <c r="D32" s="14"/>
      <c r="E32" s="385"/>
      <c r="F32" s="14"/>
      <c r="G32" s="14"/>
      <c r="H32" s="14"/>
      <c r="I32" s="14"/>
      <c r="J32" s="14"/>
      <c r="K32" s="14"/>
      <c r="L32" s="14"/>
      <c r="M32" s="14"/>
      <c r="N32" s="14"/>
      <c r="O32" s="14"/>
      <c r="P32" s="14"/>
      <c r="Q32" s="678">
        <f>Q121</f>
        <v>0</v>
      </c>
    </row>
    <row r="33" spans="1:19" ht="10.5" customHeight="1" x14ac:dyDescent="0.2">
      <c r="A33" s="386"/>
      <c r="B33" s="14"/>
      <c r="C33" s="14"/>
      <c r="D33" s="14"/>
      <c r="E33" s="14"/>
      <c r="F33" s="14"/>
      <c r="G33" s="14"/>
      <c r="H33" s="14"/>
      <c r="I33" s="14"/>
      <c r="J33" s="14"/>
      <c r="K33" s="14"/>
      <c r="L33" s="14"/>
      <c r="M33" s="14"/>
      <c r="N33" s="14"/>
      <c r="O33" s="14"/>
      <c r="P33" s="14"/>
      <c r="Q33" s="678"/>
    </row>
    <row r="34" spans="1:19" ht="14.1" customHeight="1" x14ac:dyDescent="0.2">
      <c r="A34" s="304" t="s">
        <v>142</v>
      </c>
      <c r="B34" s="14"/>
      <c r="C34" s="14"/>
      <c r="D34" s="14"/>
      <c r="E34" s="10"/>
      <c r="F34" s="14"/>
      <c r="G34" s="14"/>
      <c r="H34" s="14"/>
      <c r="I34" s="14"/>
      <c r="J34" s="14"/>
      <c r="K34" s="14"/>
      <c r="L34" s="14"/>
      <c r="M34" s="14"/>
      <c r="N34" s="14"/>
      <c r="O34" s="14"/>
      <c r="P34" s="14"/>
      <c r="Q34" s="678">
        <f>Q124</f>
        <v>0</v>
      </c>
    </row>
    <row r="35" spans="1:19" ht="9" customHeight="1" x14ac:dyDescent="0.2">
      <c r="A35" s="358"/>
      <c r="B35" s="359"/>
      <c r="C35" s="14"/>
      <c r="D35" s="14"/>
      <c r="E35" s="14"/>
      <c r="F35" s="14"/>
      <c r="G35" s="14"/>
      <c r="H35" s="14"/>
      <c r="I35" s="14"/>
      <c r="J35" s="14"/>
      <c r="K35" s="14"/>
      <c r="L35" s="14"/>
      <c r="M35" s="14"/>
      <c r="N35" s="14"/>
      <c r="O35" s="14"/>
      <c r="P35" s="14"/>
      <c r="Q35" s="678"/>
    </row>
    <row r="36" spans="1:19" ht="14.1" customHeight="1" x14ac:dyDescent="0.2">
      <c r="A36" s="304" t="s">
        <v>143</v>
      </c>
      <c r="B36" s="14"/>
      <c r="C36" s="14"/>
      <c r="D36" s="14"/>
      <c r="E36" s="14"/>
      <c r="F36" s="14"/>
      <c r="G36" s="14"/>
      <c r="H36" s="14"/>
      <c r="I36" s="14"/>
      <c r="J36" s="14"/>
      <c r="K36" s="14"/>
      <c r="L36" s="14"/>
      <c r="M36" s="14"/>
      <c r="N36" s="14"/>
      <c r="O36" s="14"/>
      <c r="P36" s="14"/>
      <c r="Q36" s="678">
        <f>Q127</f>
        <v>0</v>
      </c>
    </row>
    <row r="37" spans="1:19" ht="10.5" customHeight="1" x14ac:dyDescent="0.2">
      <c r="A37" s="386"/>
      <c r="B37" s="14"/>
      <c r="C37" s="14"/>
      <c r="D37" s="14"/>
      <c r="E37" s="14"/>
      <c r="F37" s="14"/>
      <c r="G37" s="14"/>
      <c r="H37" s="14"/>
      <c r="I37" s="14"/>
      <c r="J37" s="14"/>
      <c r="K37" s="14"/>
      <c r="L37" s="14"/>
      <c r="M37" s="14"/>
      <c r="N37" s="14"/>
      <c r="O37" s="14"/>
      <c r="P37" s="14"/>
      <c r="Q37" s="678"/>
      <c r="S37" s="345"/>
    </row>
    <row r="38" spans="1:19" ht="14.1" customHeight="1" x14ac:dyDescent="0.2">
      <c r="A38" s="304" t="s">
        <v>144</v>
      </c>
      <c r="B38" s="14"/>
      <c r="C38" s="14"/>
      <c r="D38" s="14"/>
      <c r="E38" s="14"/>
      <c r="F38" s="14"/>
      <c r="G38" s="14"/>
      <c r="H38" s="14"/>
      <c r="I38" s="14"/>
      <c r="J38" s="14"/>
      <c r="K38" s="14"/>
      <c r="L38" s="14"/>
      <c r="M38" s="14"/>
      <c r="N38" s="14"/>
      <c r="O38" s="14"/>
      <c r="P38" s="14"/>
      <c r="Q38" s="678">
        <f>Q130</f>
        <v>0</v>
      </c>
      <c r="S38" s="345"/>
    </row>
    <row r="39" spans="1:19" ht="9" customHeight="1" x14ac:dyDescent="0.2">
      <c r="A39" s="9"/>
      <c r="B39" s="10"/>
      <c r="C39" s="10"/>
      <c r="D39" s="10"/>
      <c r="E39" s="10"/>
      <c r="F39" s="14"/>
      <c r="G39" s="14"/>
      <c r="H39" s="14"/>
      <c r="I39" s="14"/>
      <c r="J39" s="14"/>
      <c r="K39" s="14"/>
      <c r="L39" s="14"/>
      <c r="M39" s="14"/>
      <c r="N39" s="14"/>
      <c r="O39" s="14"/>
      <c r="P39" s="14"/>
      <c r="Q39" s="678"/>
    </row>
    <row r="40" spans="1:19" ht="14.1" customHeight="1" x14ac:dyDescent="0.2">
      <c r="A40" s="304" t="s">
        <v>145</v>
      </c>
      <c r="B40" s="14"/>
      <c r="C40" s="14"/>
      <c r="D40" s="14"/>
      <c r="E40" s="14"/>
      <c r="F40" s="14"/>
      <c r="G40" s="14"/>
      <c r="H40" s="14"/>
      <c r="I40" s="14"/>
      <c r="J40" s="14"/>
      <c r="K40" s="14"/>
      <c r="L40" s="14"/>
      <c r="M40" s="14"/>
      <c r="N40" s="14"/>
      <c r="O40" s="14"/>
      <c r="P40" s="14"/>
      <c r="Q40" s="678">
        <f>Q133</f>
        <v>0</v>
      </c>
    </row>
    <row r="41" spans="1:19" ht="9" customHeight="1" thickBot="1" x14ac:dyDescent="0.25">
      <c r="A41" s="383"/>
      <c r="B41" s="352"/>
      <c r="C41" s="352"/>
      <c r="D41" s="352"/>
      <c r="E41" s="346"/>
      <c r="F41" s="352"/>
      <c r="G41" s="352"/>
      <c r="H41" s="352"/>
      <c r="I41" s="352"/>
      <c r="J41" s="352"/>
      <c r="K41" s="352"/>
      <c r="L41" s="352"/>
      <c r="M41" s="352"/>
      <c r="N41" s="352"/>
      <c r="O41" s="352"/>
      <c r="P41" s="352"/>
      <c r="Q41" s="679"/>
    </row>
    <row r="42" spans="1:19" ht="21" customHeight="1" thickBot="1" x14ac:dyDescent="0.25">
      <c r="A42" s="355"/>
      <c r="B42" s="33"/>
      <c r="C42" s="33"/>
      <c r="D42" s="33"/>
      <c r="E42" s="33"/>
      <c r="F42" s="382"/>
      <c r="G42" s="382"/>
      <c r="H42" s="382"/>
      <c r="I42" s="382"/>
      <c r="J42" s="382"/>
      <c r="K42" s="382"/>
      <c r="L42" s="382"/>
      <c r="M42" s="382"/>
      <c r="N42" s="382"/>
      <c r="O42" s="382"/>
      <c r="P42" s="343" t="s">
        <v>261</v>
      </c>
      <c r="Q42" s="680">
        <f>SUM(Q26:Q41)</f>
        <v>0</v>
      </c>
    </row>
    <row r="43" spans="1:19" ht="18" customHeight="1" thickTop="1" x14ac:dyDescent="0.2">
      <c r="A43" s="7" t="s">
        <v>258</v>
      </c>
      <c r="B43" s="8"/>
      <c r="C43" s="8"/>
      <c r="D43" s="8"/>
      <c r="E43" s="8"/>
      <c r="F43" s="352"/>
      <c r="G43" s="352"/>
      <c r="H43" s="352"/>
      <c r="I43" s="352"/>
      <c r="J43" s="352"/>
      <c r="K43" s="352"/>
      <c r="L43" s="352"/>
      <c r="M43" s="352"/>
      <c r="N43" s="352"/>
      <c r="O43" s="352"/>
      <c r="P43" s="352"/>
      <c r="Q43" s="681"/>
    </row>
    <row r="44" spans="1:19" ht="14.1" customHeight="1" x14ac:dyDescent="0.2">
      <c r="A44" s="7"/>
      <c r="B44" s="8"/>
      <c r="C44" s="8"/>
      <c r="D44" s="8"/>
      <c r="E44" s="8"/>
      <c r="F44" s="352"/>
      <c r="G44" s="352"/>
      <c r="H44" s="352"/>
      <c r="I44" s="352"/>
      <c r="J44" s="352"/>
      <c r="K44" s="352"/>
      <c r="L44" s="352"/>
      <c r="M44" s="352"/>
      <c r="N44" s="352"/>
      <c r="O44" s="352"/>
      <c r="P44" s="352"/>
      <c r="Q44" s="681"/>
    </row>
    <row r="45" spans="1:19" ht="14.1" customHeight="1" x14ac:dyDescent="0.2">
      <c r="A45" s="357" t="s">
        <v>147</v>
      </c>
      <c r="B45" s="14"/>
      <c r="C45" s="14"/>
      <c r="D45" s="14"/>
      <c r="E45" s="14"/>
      <c r="F45" s="14"/>
      <c r="G45" s="14"/>
      <c r="H45" s="14"/>
      <c r="I45" s="14"/>
      <c r="J45" s="14"/>
      <c r="K45" s="14"/>
      <c r="L45" s="14"/>
      <c r="M45" s="14"/>
      <c r="N45" s="14"/>
      <c r="O45" s="14"/>
      <c r="P45" s="14"/>
      <c r="Q45" s="678">
        <f>Q138</f>
        <v>0</v>
      </c>
    </row>
    <row r="46" spans="1:19" ht="9" customHeight="1" x14ac:dyDescent="0.2">
      <c r="A46" s="387"/>
      <c r="B46" s="385"/>
      <c r="C46" s="385"/>
      <c r="D46" s="385"/>
      <c r="E46" s="14"/>
      <c r="F46" s="14"/>
      <c r="G46" s="14"/>
      <c r="H46" s="14"/>
      <c r="I46" s="14"/>
      <c r="J46" s="14"/>
      <c r="K46" s="14"/>
      <c r="L46" s="14"/>
      <c r="M46" s="14"/>
      <c r="N46" s="14"/>
      <c r="O46" s="14"/>
      <c r="P46" s="14"/>
      <c r="Q46" s="678"/>
    </row>
    <row r="47" spans="1:19" ht="14.1" customHeight="1" x14ac:dyDescent="0.2">
      <c r="A47" s="362" t="s">
        <v>238</v>
      </c>
      <c r="B47" s="14"/>
      <c r="C47" s="14"/>
      <c r="D47" s="14"/>
      <c r="E47" s="363"/>
      <c r="F47" s="14"/>
      <c r="G47" s="14"/>
      <c r="H47" s="14"/>
      <c r="I47" s="14"/>
      <c r="J47" s="14"/>
      <c r="K47" s="14"/>
      <c r="L47" s="14"/>
      <c r="M47" s="14"/>
      <c r="N47" s="14"/>
      <c r="O47" s="14"/>
      <c r="P47" s="14"/>
      <c r="Q47" s="678">
        <f>Q141</f>
        <v>0</v>
      </c>
    </row>
    <row r="48" spans="1:19" ht="9" customHeight="1" x14ac:dyDescent="0.2">
      <c r="A48" s="357"/>
      <c r="B48" s="14"/>
      <c r="C48" s="16"/>
      <c r="D48" s="364"/>
      <c r="E48" s="364"/>
      <c r="F48" s="14"/>
      <c r="G48" s="14"/>
      <c r="H48" s="14"/>
      <c r="I48" s="14"/>
      <c r="J48" s="14"/>
      <c r="K48" s="14"/>
      <c r="L48" s="14"/>
      <c r="M48" s="14"/>
      <c r="N48" s="14"/>
      <c r="O48" s="14"/>
      <c r="P48" s="14"/>
      <c r="Q48" s="678"/>
    </row>
    <row r="49" spans="1:17" ht="14.1" customHeight="1" x14ac:dyDescent="0.2">
      <c r="A49" s="360" t="s">
        <v>141</v>
      </c>
      <c r="B49" s="10"/>
      <c r="C49" s="14"/>
      <c r="D49" s="14"/>
      <c r="E49" s="365"/>
      <c r="F49" s="14"/>
      <c r="G49" s="14"/>
      <c r="H49" s="14"/>
      <c r="I49" s="14"/>
      <c r="J49" s="14"/>
      <c r="K49" s="14"/>
      <c r="L49" s="14"/>
      <c r="M49" s="14"/>
      <c r="N49" s="14"/>
      <c r="O49" s="14"/>
      <c r="P49" s="14"/>
      <c r="Q49" s="678">
        <f>Q144</f>
        <v>0</v>
      </c>
    </row>
    <row r="50" spans="1:17" ht="9" customHeight="1" x14ac:dyDescent="0.2">
      <c r="A50" s="358"/>
      <c r="B50" s="359"/>
      <c r="C50" s="14"/>
      <c r="D50" s="14"/>
      <c r="E50" s="366"/>
      <c r="F50" s="14"/>
      <c r="G50" s="14"/>
      <c r="H50" s="14"/>
      <c r="I50" s="14"/>
      <c r="J50" s="14"/>
      <c r="K50" s="14"/>
      <c r="L50" s="14"/>
      <c r="M50" s="14"/>
      <c r="N50" s="14"/>
      <c r="O50" s="14"/>
      <c r="P50" s="14"/>
      <c r="Q50" s="678"/>
    </row>
    <row r="51" spans="1:17" ht="14.1" customHeight="1" x14ac:dyDescent="0.2">
      <c r="A51" s="304" t="s">
        <v>143</v>
      </c>
      <c r="B51" s="10"/>
      <c r="C51" s="10"/>
      <c r="D51" s="10"/>
      <c r="E51" s="14"/>
      <c r="F51" s="14"/>
      <c r="G51" s="14"/>
      <c r="H51" s="14"/>
      <c r="I51" s="14"/>
      <c r="J51" s="14"/>
      <c r="K51" s="14"/>
      <c r="L51" s="14"/>
      <c r="M51" s="14"/>
      <c r="N51" s="14"/>
      <c r="O51" s="14"/>
      <c r="P51" s="14"/>
      <c r="Q51" s="678">
        <f>Q147</f>
        <v>0</v>
      </c>
    </row>
    <row r="52" spans="1:17" ht="9" customHeight="1" thickBot="1" x14ac:dyDescent="0.25">
      <c r="A52" s="362"/>
      <c r="B52" s="10"/>
      <c r="C52" s="10"/>
      <c r="D52" s="10"/>
      <c r="E52" s="14"/>
      <c r="F52" s="14"/>
      <c r="G52" s="14"/>
      <c r="H52" s="14"/>
      <c r="I52" s="14"/>
      <c r="J52" s="14"/>
      <c r="K52" s="14"/>
      <c r="L52" s="14"/>
      <c r="M52" s="14"/>
      <c r="N52" s="14"/>
      <c r="O52" s="14"/>
      <c r="P52" s="14"/>
      <c r="Q52" s="682"/>
    </row>
    <row r="53" spans="1:17" ht="18" customHeight="1" thickBot="1" x14ac:dyDescent="0.25">
      <c r="A53" s="387"/>
      <c r="B53" s="385"/>
      <c r="C53" s="385"/>
      <c r="D53" s="366"/>
      <c r="E53" s="366"/>
      <c r="F53" s="14"/>
      <c r="G53" s="14"/>
      <c r="H53" s="14"/>
      <c r="I53" s="14"/>
      <c r="J53" s="14"/>
      <c r="K53" s="14"/>
      <c r="L53" s="14"/>
      <c r="M53" s="14"/>
      <c r="N53" s="14"/>
      <c r="O53" s="14"/>
      <c r="P53" s="367" t="s">
        <v>262</v>
      </c>
      <c r="Q53" s="683">
        <f>SUM(Q45:Q52)</f>
        <v>0</v>
      </c>
    </row>
    <row r="54" spans="1:17" ht="23.25" customHeight="1" thickTop="1" thickBot="1" x14ac:dyDescent="0.25">
      <c r="A54" s="80"/>
      <c r="B54" s="38"/>
      <c r="C54" s="38"/>
      <c r="D54" s="38"/>
      <c r="E54" s="38"/>
      <c r="F54" s="38"/>
      <c r="G54" s="81"/>
      <c r="H54" s="38"/>
      <c r="I54" s="388"/>
      <c r="J54" s="38"/>
      <c r="K54" s="81"/>
      <c r="L54" s="38"/>
      <c r="M54" s="38"/>
      <c r="N54" s="38"/>
      <c r="O54" s="344" t="s">
        <v>257</v>
      </c>
      <c r="P54" s="38"/>
      <c r="Q54" s="684">
        <f>Q136+Q150</f>
        <v>0</v>
      </c>
    </row>
    <row r="55" spans="1:17" ht="21.75" customHeight="1" thickTop="1" thickBot="1" x14ac:dyDescent="0.25">
      <c r="A55" s="406"/>
      <c r="B55" s="38"/>
      <c r="C55" s="38"/>
      <c r="D55" s="38"/>
      <c r="E55" s="322" t="s">
        <v>188</v>
      </c>
      <c r="F55" s="38"/>
      <c r="G55" s="388"/>
      <c r="H55" s="302"/>
      <c r="I55" s="407"/>
      <c r="J55" s="302"/>
      <c r="K55" s="407"/>
      <c r="L55" s="302"/>
      <c r="M55" s="302"/>
      <c r="N55" s="302"/>
      <c r="O55" s="506">
        <f>'Input Data'!D27/100</f>
        <v>1</v>
      </c>
      <c r="P55" s="505" t="s">
        <v>187</v>
      </c>
      <c r="Q55" s="685">
        <f>O55*Q54</f>
        <v>0</v>
      </c>
    </row>
    <row r="56" spans="1:17" ht="21.75" customHeight="1" thickTop="1" thickBot="1" x14ac:dyDescent="0.25">
      <c r="A56" s="406"/>
      <c r="B56" s="38"/>
      <c r="C56" s="38"/>
      <c r="D56" s="38"/>
      <c r="E56" s="322"/>
      <c r="F56" s="38"/>
      <c r="G56" s="388"/>
      <c r="H56" s="302"/>
      <c r="I56" s="407"/>
      <c r="J56" s="302"/>
      <c r="K56" s="407"/>
      <c r="L56" s="302"/>
      <c r="M56" s="302"/>
      <c r="N56" s="302"/>
      <c r="O56" s="864" t="s">
        <v>379</v>
      </c>
      <c r="P56" s="505"/>
      <c r="Q56" s="865">
        <f>'Input Data'!F10*'Input Data'!H10</f>
        <v>0</v>
      </c>
    </row>
    <row r="57" spans="1:17" ht="24.75" customHeight="1" thickTop="1" x14ac:dyDescent="0.2">
      <c r="A57" s="7" t="s">
        <v>124</v>
      </c>
      <c r="B57" s="8"/>
      <c r="C57" s="8"/>
      <c r="D57" s="8"/>
      <c r="E57" s="8"/>
      <c r="F57" s="8"/>
      <c r="G57" s="8"/>
      <c r="H57" s="8"/>
      <c r="I57" s="8"/>
      <c r="J57" s="8"/>
      <c r="K57" s="242"/>
      <c r="L57" s="20"/>
      <c r="M57" s="8"/>
      <c r="N57" s="29"/>
      <c r="O57" s="8"/>
      <c r="P57" s="29"/>
      <c r="Q57" s="686"/>
    </row>
    <row r="58" spans="1:17" ht="15.6" customHeight="1" x14ac:dyDescent="0.2">
      <c r="A58" s="28" t="s">
        <v>127</v>
      </c>
      <c r="B58" s="8"/>
      <c r="C58" s="8"/>
      <c r="D58" s="8"/>
      <c r="E58" s="8"/>
      <c r="F58" s="8"/>
      <c r="G58" s="8"/>
      <c r="H58" s="8"/>
      <c r="I58" s="8"/>
      <c r="J58" s="8"/>
      <c r="K58" s="19" t="s">
        <v>114</v>
      </c>
      <c r="L58" s="20"/>
      <c r="M58" s="21" t="s">
        <v>7</v>
      </c>
      <c r="N58" s="8"/>
      <c r="O58" s="20"/>
      <c r="P58" s="22" t="s">
        <v>109</v>
      </c>
      <c r="Q58" s="686">
        <f>IF(Q108&gt;0,0,'Time Based'!H22)</f>
        <v>0</v>
      </c>
    </row>
    <row r="59" spans="1:17" ht="15.6" customHeight="1" x14ac:dyDescent="0.2">
      <c r="A59" s="11" t="s">
        <v>166</v>
      </c>
      <c r="B59" s="301" t="s">
        <v>189</v>
      </c>
      <c r="C59" s="24"/>
      <c r="D59" s="23"/>
      <c r="E59" s="23"/>
      <c r="F59" s="23"/>
      <c r="G59" s="25"/>
      <c r="H59" s="26"/>
      <c r="I59" s="27"/>
      <c r="J59" s="84"/>
      <c r="K59" s="27" t="s">
        <v>167</v>
      </c>
      <c r="L59" s="84"/>
      <c r="M59" s="85"/>
      <c r="N59" s="8"/>
      <c r="O59" s="96" t="s">
        <v>113</v>
      </c>
      <c r="P59" s="22" t="s">
        <v>109</v>
      </c>
      <c r="Q59" s="686">
        <f>'Travelling &amp; Subsistence'!I17</f>
        <v>0</v>
      </c>
    </row>
    <row r="60" spans="1:17" ht="15.75" thickBot="1" x14ac:dyDescent="0.25">
      <c r="A60" s="11" t="s">
        <v>168</v>
      </c>
      <c r="B60" s="8"/>
      <c r="C60" s="8"/>
      <c r="D60" s="8"/>
      <c r="E60" s="8"/>
      <c r="F60" s="8"/>
      <c r="G60" s="8"/>
      <c r="H60" s="8"/>
      <c r="I60" s="29"/>
      <c r="J60" s="20"/>
      <c r="K60" s="29" t="s">
        <v>40</v>
      </c>
      <c r="L60" s="20"/>
      <c r="M60" s="8"/>
      <c r="N60" s="8"/>
      <c r="O60" s="96" t="s">
        <v>113</v>
      </c>
      <c r="P60" s="22" t="s">
        <v>109</v>
      </c>
      <c r="Q60" s="687">
        <f>'Time Based'!H61</f>
        <v>0</v>
      </c>
    </row>
    <row r="61" spans="1:17" ht="15.75" thickBot="1" x14ac:dyDescent="0.25">
      <c r="A61" s="30"/>
      <c r="B61" s="31"/>
      <c r="C61" s="31"/>
      <c r="D61" s="32"/>
      <c r="E61" s="32"/>
      <c r="F61" s="32"/>
      <c r="G61" s="32"/>
      <c r="H61" s="32"/>
      <c r="I61" s="32"/>
      <c r="J61" s="33"/>
      <c r="K61" s="34"/>
      <c r="L61" s="35"/>
      <c r="M61" s="243"/>
      <c r="N61" s="45"/>
      <c r="O61" s="656" t="s">
        <v>358</v>
      </c>
      <c r="P61" s="244"/>
      <c r="Q61" s="688">
        <f>SUM(Q58:Q60)</f>
        <v>0</v>
      </c>
    </row>
    <row r="62" spans="1:17" ht="24" customHeight="1" thickTop="1" x14ac:dyDescent="0.2">
      <c r="A62" s="7" t="s">
        <v>125</v>
      </c>
      <c r="B62" s="8"/>
      <c r="C62" s="8"/>
      <c r="D62" s="8"/>
      <c r="E62" s="8"/>
      <c r="F62" s="8"/>
      <c r="G62" s="8"/>
      <c r="H62" s="8"/>
      <c r="I62" s="8"/>
      <c r="J62" s="8"/>
      <c r="K62" s="8"/>
      <c r="L62" s="8"/>
      <c r="M62" s="8"/>
      <c r="N62" s="8"/>
      <c r="O62" s="36"/>
      <c r="P62" s="27"/>
      <c r="Q62" s="686"/>
    </row>
    <row r="63" spans="1:17" x14ac:dyDescent="0.2">
      <c r="A63" s="11" t="s">
        <v>117</v>
      </c>
      <c r="B63" s="8"/>
      <c r="C63" s="301" t="s">
        <v>189</v>
      </c>
      <c r="D63" s="8"/>
      <c r="E63" s="8"/>
      <c r="F63" s="8"/>
      <c r="G63" s="8"/>
      <c r="H63" s="8"/>
      <c r="I63" s="8"/>
      <c r="J63" s="8"/>
      <c r="K63" s="8"/>
      <c r="L63" s="8"/>
      <c r="M63" s="29"/>
      <c r="N63" s="8"/>
      <c r="O63" s="12"/>
      <c r="P63" s="12"/>
      <c r="Q63" s="689">
        <f>'Travelling &amp; Subsistence'!I63</f>
        <v>0</v>
      </c>
    </row>
    <row r="64" spans="1:17" x14ac:dyDescent="0.2">
      <c r="A64" s="11" t="s">
        <v>88</v>
      </c>
      <c r="B64" s="8"/>
      <c r="C64" s="8"/>
      <c r="D64" s="8"/>
      <c r="E64" s="8"/>
      <c r="F64" s="8"/>
      <c r="G64" s="8"/>
      <c r="H64" s="8"/>
      <c r="I64" s="8"/>
      <c r="J64" s="8"/>
      <c r="K64" s="8"/>
      <c r="L64" s="8"/>
      <c r="M64" s="29"/>
      <c r="N64" s="8"/>
      <c r="O64" s="326"/>
      <c r="P64" s="325"/>
      <c r="Q64" s="689">
        <f>'Typing, Duplicating, &amp; Printing'!I59</f>
        <v>0</v>
      </c>
    </row>
    <row r="65" spans="1:19" x14ac:dyDescent="0.2">
      <c r="A65" s="11" t="s">
        <v>89</v>
      </c>
      <c r="B65" s="8"/>
      <c r="C65" s="8"/>
      <c r="D65" s="8"/>
      <c r="E65" s="8"/>
      <c r="F65" s="8"/>
      <c r="G65" s="8"/>
      <c r="H65" s="8"/>
      <c r="I65" s="8"/>
      <c r="J65" s="8"/>
      <c r="K65" s="8"/>
      <c r="L65" s="8"/>
      <c r="M65" s="29"/>
      <c r="N65" s="8"/>
      <c r="O65" s="12"/>
      <c r="P65" s="12"/>
      <c r="Q65" s="689">
        <f>'Site staff &amp; Other'!H63</f>
        <v>0</v>
      </c>
    </row>
    <row r="66" spans="1:19" ht="8.25" customHeight="1" thickBot="1" x14ac:dyDescent="0.25">
      <c r="A66" s="11"/>
      <c r="B66" s="8"/>
      <c r="C66" s="8"/>
      <c r="D66" s="8"/>
      <c r="E66" s="8"/>
      <c r="F66" s="8"/>
      <c r="G66" s="8"/>
      <c r="H66" s="8"/>
      <c r="I66" s="8"/>
      <c r="J66" s="8"/>
      <c r="K66" s="8"/>
      <c r="L66" s="8"/>
      <c r="M66" s="29"/>
      <c r="N66" s="8"/>
      <c r="O66" s="12"/>
      <c r="P66" s="12"/>
      <c r="Q66" s="690"/>
    </row>
    <row r="67" spans="1:19" ht="15.75" thickBot="1" x14ac:dyDescent="0.25">
      <c r="A67" s="30"/>
      <c r="B67" s="32"/>
      <c r="C67" s="32"/>
      <c r="D67" s="32"/>
      <c r="E67" s="32"/>
      <c r="F67" s="32"/>
      <c r="G67" s="32"/>
      <c r="H67" s="32"/>
      <c r="I67" s="82"/>
      <c r="J67" s="37"/>
      <c r="K67" s="31"/>
      <c r="L67" s="82"/>
      <c r="M67" s="382"/>
      <c r="N67" s="37"/>
      <c r="O67" s="313" t="s">
        <v>359</v>
      </c>
      <c r="P67" s="31"/>
      <c r="Q67" s="691">
        <f>SUM(Q63:Q65)</f>
        <v>0</v>
      </c>
    </row>
    <row r="68" spans="1:19" ht="16.5" thickTop="1" thickBot="1" x14ac:dyDescent="0.25">
      <c r="A68" s="11"/>
      <c r="B68" s="8"/>
      <c r="C68" s="8"/>
      <c r="D68" s="8"/>
      <c r="E68" s="8"/>
      <c r="F68" s="8"/>
      <c r="G68" s="8"/>
      <c r="H68" s="8"/>
      <c r="I68" s="8"/>
      <c r="J68" s="8"/>
      <c r="L68" s="8"/>
      <c r="M68" s="8"/>
      <c r="N68" s="8"/>
      <c r="O68" s="96" t="s">
        <v>357</v>
      </c>
      <c r="P68" s="8"/>
      <c r="Q68" s="692">
        <f>Q55-Q56+Q61+Q67</f>
        <v>0</v>
      </c>
    </row>
    <row r="69" spans="1:19" x14ac:dyDescent="0.2">
      <c r="A69" s="11"/>
      <c r="B69" s="8"/>
      <c r="C69" s="8"/>
      <c r="D69" s="8"/>
      <c r="E69" s="8"/>
      <c r="F69" s="8"/>
      <c r="G69" s="8"/>
      <c r="H69" s="8"/>
      <c r="I69" s="12"/>
      <c r="J69" s="44"/>
      <c r="L69" s="44"/>
      <c r="M69" s="44"/>
      <c r="N69" s="83"/>
      <c r="O69" s="655" t="s">
        <v>108</v>
      </c>
      <c r="P69" s="83"/>
      <c r="Q69" s="693">
        <f>ROUND('Previous Payments'!K42,2)</f>
        <v>0</v>
      </c>
    </row>
    <row r="70" spans="1:19" ht="16.5" thickBot="1" x14ac:dyDescent="0.25">
      <c r="A70" s="11"/>
      <c r="B70" s="8"/>
      <c r="C70" s="32"/>
      <c r="D70" s="8"/>
      <c r="E70" s="8"/>
      <c r="F70" s="8"/>
      <c r="G70" s="8"/>
      <c r="H70" s="8"/>
      <c r="I70" s="1492" t="str">
        <f>IF($Q$68&lt;$Q$69,"OVERPAID BY (Ecl Tax)",IF($Q$68&gt;$Q$69,"FEES NOW DUE EXCLUDING VAT &amp; NON TAXABLE EXPENSES",""))</f>
        <v/>
      </c>
      <c r="J70" s="1493"/>
      <c r="K70" s="1493"/>
      <c r="L70" s="1493"/>
      <c r="M70" s="1493"/>
      <c r="N70" s="1493"/>
      <c r="O70" s="1494"/>
      <c r="P70" s="8"/>
      <c r="Q70" s="684">
        <f>Q68-Q69</f>
        <v>0</v>
      </c>
    </row>
    <row r="71" spans="1:19" ht="15.75" thickTop="1" x14ac:dyDescent="0.2">
      <c r="A71" s="39"/>
      <c r="B71" s="18"/>
      <c r="C71" s="18"/>
      <c r="D71" s="18" t="s">
        <v>0</v>
      </c>
      <c r="E71" s="18"/>
      <c r="F71" s="18"/>
      <c r="G71" s="18"/>
      <c r="H71" s="18"/>
      <c r="I71" s="1459">
        <v>0.14000000000000001</v>
      </c>
      <c r="J71" s="1460"/>
      <c r="K71" s="18" t="s">
        <v>20</v>
      </c>
      <c r="L71" s="356"/>
      <c r="M71" s="41">
        <f>IF('Input Data'!D17="none",0,Q70)</f>
        <v>0</v>
      </c>
      <c r="N71" s="18"/>
      <c r="O71" s="18"/>
      <c r="P71" s="18"/>
      <c r="Q71" s="694">
        <f>I71*M71</f>
        <v>0</v>
      </c>
    </row>
    <row r="72" spans="1:19" ht="15.75" thickBot="1" x14ac:dyDescent="0.25">
      <c r="A72" s="11"/>
      <c r="B72" s="8"/>
      <c r="C72" s="8"/>
      <c r="D72" s="42"/>
      <c r="E72" s="42"/>
      <c r="F72" s="42"/>
      <c r="G72" s="42"/>
      <c r="H72" s="42"/>
      <c r="I72" s="29"/>
      <c r="J72" s="43"/>
      <c r="K72" s="8"/>
      <c r="L72" s="43"/>
      <c r="M72" s="12"/>
      <c r="N72" s="40"/>
      <c r="O72" s="632" t="s">
        <v>183</v>
      </c>
      <c r="P72" s="29"/>
      <c r="Q72" s="686">
        <f>'Non Taxable'!I20</f>
        <v>0</v>
      </c>
      <c r="S72" s="631"/>
    </row>
    <row r="73" spans="1:19" ht="16.5" thickBot="1" x14ac:dyDescent="0.25">
      <c r="A73" s="246" t="s">
        <v>21</v>
      </c>
      <c r="B73" s="245"/>
      <c r="C73" s="245"/>
      <c r="D73" s="245"/>
      <c r="E73" s="245"/>
      <c r="F73" s="245"/>
      <c r="G73" s="245"/>
      <c r="H73" s="245"/>
      <c r="I73" s="1456" t="str">
        <f>IF($Q$68&lt;$Q$69,"AMOUNT TO BE RECOVERED (Incl VAT)",IF($Q$68&gt;$Q$69,"FEES NOW DUE INCLUDING VAT &amp; NON TAXABLE EXPENSES",""))</f>
        <v/>
      </c>
      <c r="J73" s="1457"/>
      <c r="K73" s="1457"/>
      <c r="L73" s="1457"/>
      <c r="M73" s="1457"/>
      <c r="N73" s="1457"/>
      <c r="O73" s="1458"/>
      <c r="P73" s="245"/>
      <c r="Q73" s="695">
        <f>Q70+Q71+Q72</f>
        <v>0</v>
      </c>
      <c r="S73" s="631"/>
    </row>
    <row r="74" spans="1:19" ht="9.75" hidden="1" customHeight="1" thickTop="1" x14ac:dyDescent="0.2">
      <c r="A74" s="579"/>
      <c r="B74" s="580"/>
      <c r="C74" s="581"/>
      <c r="D74" s="581"/>
      <c r="E74" s="582"/>
      <c r="F74" s="581"/>
      <c r="G74" s="581"/>
      <c r="H74" s="581"/>
      <c r="I74" s="583"/>
      <c r="J74" s="584"/>
      <c r="K74" s="584"/>
      <c r="L74" s="584"/>
      <c r="M74" s="584"/>
      <c r="N74" s="584"/>
      <c r="O74" s="585"/>
      <c r="P74" s="586"/>
      <c r="Q74" s="587"/>
    </row>
    <row r="75" spans="1:19" ht="15.75" hidden="1" x14ac:dyDescent="0.2">
      <c r="A75" s="588" t="s">
        <v>349</v>
      </c>
      <c r="B75" s="589"/>
      <c r="C75" s="581"/>
      <c r="D75" s="581"/>
      <c r="E75" s="581"/>
      <c r="F75" s="581"/>
      <c r="G75" s="581"/>
      <c r="H75" s="581"/>
      <c r="I75" s="581"/>
      <c r="J75" s="584"/>
      <c r="K75" s="584"/>
      <c r="L75" s="584"/>
      <c r="M75" s="584"/>
      <c r="N75" s="584"/>
      <c r="O75" s="585"/>
      <c r="P75" s="586"/>
      <c r="Q75" s="587"/>
      <c r="S75" s="631"/>
    </row>
    <row r="76" spans="1:19" ht="8.25" hidden="1" customHeight="1" x14ac:dyDescent="0.2">
      <c r="A76" s="590"/>
      <c r="B76" s="589"/>
      <c r="C76" s="581"/>
      <c r="D76" s="581"/>
      <c r="E76" s="581"/>
      <c r="F76" s="581"/>
      <c r="G76" s="581"/>
      <c r="H76" s="581"/>
      <c r="I76" s="581"/>
      <c r="J76" s="584"/>
      <c r="K76" s="584"/>
      <c r="L76" s="584"/>
      <c r="M76" s="584"/>
      <c r="N76" s="584"/>
      <c r="O76" s="585"/>
      <c r="P76" s="586"/>
      <c r="Q76" s="587"/>
    </row>
    <row r="77" spans="1:19" ht="15.75" hidden="1" x14ac:dyDescent="0.2">
      <c r="A77" s="591"/>
      <c r="B77" s="592" t="s">
        <v>288</v>
      </c>
      <c r="C77" s="593"/>
      <c r="D77" s="594"/>
      <c r="E77" s="595"/>
      <c r="F77" s="595"/>
      <c r="G77" s="595"/>
      <c r="H77" s="595"/>
      <c r="I77" s="596"/>
      <c r="J77" s="584"/>
      <c r="K77" s="596"/>
      <c r="L77" s="592" t="s">
        <v>273</v>
      </c>
      <c r="M77" s="597"/>
      <c r="N77" s="597"/>
      <c r="O77" s="585"/>
      <c r="P77" s="586"/>
      <c r="Q77" s="587"/>
    </row>
    <row r="78" spans="1:19" ht="9" hidden="1" customHeight="1" thickBot="1" x14ac:dyDescent="0.25">
      <c r="A78" s="598"/>
      <c r="B78" s="599"/>
      <c r="C78" s="600"/>
      <c r="D78" s="600"/>
      <c r="E78" s="600" t="s">
        <v>289</v>
      </c>
      <c r="F78" s="600"/>
      <c r="G78" s="600"/>
      <c r="H78" s="600"/>
      <c r="I78" s="601"/>
      <c r="J78" s="602"/>
      <c r="K78" s="602"/>
      <c r="L78" s="602"/>
      <c r="M78" s="602"/>
      <c r="N78" s="602"/>
      <c r="O78" s="603"/>
      <c r="P78" s="604"/>
      <c r="Q78" s="605"/>
    </row>
    <row r="79" spans="1:19" ht="16.5" hidden="1" customHeight="1" thickTop="1" x14ac:dyDescent="0.2">
      <c r="A79" s="606" t="s">
        <v>270</v>
      </c>
      <c r="B79" s="580"/>
      <c r="C79" s="581"/>
      <c r="D79" s="595"/>
      <c r="E79" s="595"/>
      <c r="F79" s="581"/>
      <c r="G79" s="595"/>
      <c r="H79" s="595"/>
      <c r="I79" s="582"/>
      <c r="J79" s="607"/>
      <c r="K79" s="581"/>
      <c r="L79" s="607"/>
      <c r="M79" s="581"/>
      <c r="N79" s="607"/>
      <c r="O79" s="581"/>
      <c r="P79" s="607"/>
      <c r="Q79" s="608"/>
    </row>
    <row r="80" spans="1:19" hidden="1" x14ac:dyDescent="0.2">
      <c r="A80" s="609" t="s">
        <v>269</v>
      </c>
      <c r="B80" s="589" t="s">
        <v>350</v>
      </c>
      <c r="C80" s="581"/>
      <c r="D80" s="595"/>
      <c r="E80" s="595"/>
      <c r="F80" s="581"/>
      <c r="G80" s="595"/>
      <c r="H80" s="595"/>
      <c r="I80" s="581"/>
      <c r="J80" s="607"/>
      <c r="K80" s="581"/>
      <c r="L80" s="607"/>
      <c r="M80" s="581"/>
      <c r="N80" s="607"/>
      <c r="O80" s="581"/>
      <c r="P80" s="607"/>
      <c r="Q80" s="610"/>
    </row>
    <row r="81" spans="1:17" ht="8.25" hidden="1" customHeight="1" x14ac:dyDescent="0.2">
      <c r="A81" s="590"/>
      <c r="B81" s="589"/>
      <c r="C81" s="581"/>
      <c r="D81" s="595"/>
      <c r="E81" s="595"/>
      <c r="F81" s="581"/>
      <c r="G81" s="595"/>
      <c r="H81" s="595"/>
      <c r="I81" s="581"/>
      <c r="J81" s="585"/>
      <c r="K81" s="581"/>
      <c r="L81" s="611"/>
      <c r="M81" s="581"/>
      <c r="N81" s="612"/>
      <c r="O81" s="581"/>
      <c r="P81" s="613"/>
      <c r="Q81" s="614"/>
    </row>
    <row r="82" spans="1:17" ht="11.25" hidden="1" customHeight="1" x14ac:dyDescent="0.2">
      <c r="A82" s="591"/>
      <c r="B82" s="592" t="s">
        <v>271</v>
      </c>
      <c r="C82" s="593"/>
      <c r="D82" s="615"/>
      <c r="E82" s="615"/>
      <c r="F82" s="594"/>
      <c r="G82" s="615"/>
      <c r="H82" s="615"/>
      <c r="I82" s="597"/>
      <c r="J82" s="616"/>
      <c r="K82" s="595"/>
      <c r="L82" s="592" t="s">
        <v>272</v>
      </c>
      <c r="M82" s="597"/>
      <c r="N82" s="617"/>
      <c r="O82" s="597"/>
      <c r="P82" s="607"/>
      <c r="Q82" s="618"/>
    </row>
    <row r="83" spans="1:17" ht="8.25" hidden="1" customHeight="1" x14ac:dyDescent="0.2">
      <c r="A83" s="619"/>
      <c r="B83" s="620"/>
      <c r="C83" s="621"/>
      <c r="D83" s="595"/>
      <c r="E83" s="595"/>
      <c r="F83" s="581"/>
      <c r="G83" s="595"/>
      <c r="H83" s="595"/>
      <c r="I83" s="596"/>
      <c r="J83" s="616"/>
      <c r="K83" s="592"/>
      <c r="L83" s="607"/>
      <c r="M83" s="596"/>
      <c r="N83" s="622"/>
      <c r="O83" s="596"/>
      <c r="P83" s="607"/>
      <c r="Q83" s="618"/>
    </row>
    <row r="84" spans="1:17" ht="15.75" hidden="1" thickBot="1" x14ac:dyDescent="0.25">
      <c r="A84" s="623"/>
      <c r="B84" s="624" t="s">
        <v>273</v>
      </c>
      <c r="C84" s="625"/>
      <c r="D84" s="626"/>
      <c r="E84" s="626"/>
      <c r="F84" s="625"/>
      <c r="G84" s="626"/>
      <c r="H84" s="626"/>
      <c r="I84" s="625"/>
      <c r="J84" s="627"/>
      <c r="K84" s="624"/>
      <c r="L84" s="624" t="s">
        <v>273</v>
      </c>
      <c r="M84" s="625"/>
      <c r="N84" s="628"/>
      <c r="O84" s="625"/>
      <c r="P84" s="629"/>
      <c r="Q84" s="630"/>
    </row>
    <row r="85" spans="1:17" ht="22.5" customHeight="1" thickTop="1" x14ac:dyDescent="0.2">
      <c r="A85" s="639" t="s">
        <v>352</v>
      </c>
      <c r="B85" s="589"/>
      <c r="C85" s="581"/>
      <c r="D85" s="581"/>
      <c r="E85" s="581"/>
      <c r="F85" s="581"/>
      <c r="G85" s="648" t="s">
        <v>354</v>
      </c>
      <c r="H85" s="581"/>
      <c r="I85" s="581"/>
      <c r="J85" s="584"/>
      <c r="K85" s="584"/>
      <c r="L85" s="584"/>
      <c r="M85" s="584"/>
      <c r="N85" s="584"/>
      <c r="O85" s="585"/>
      <c r="P85" s="586"/>
      <c r="Q85" s="587"/>
    </row>
    <row r="86" spans="1:17" ht="6.75" customHeight="1" x14ac:dyDescent="0.2">
      <c r="A86" s="590"/>
      <c r="B86" s="589"/>
      <c r="C86" s="581"/>
      <c r="D86" s="581"/>
      <c r="E86" s="581"/>
      <c r="F86" s="581"/>
      <c r="G86" s="581"/>
      <c r="H86" s="581"/>
      <c r="I86" s="581"/>
      <c r="J86" s="584"/>
      <c r="K86" s="584"/>
      <c r="L86" s="584"/>
      <c r="M86" s="584"/>
      <c r="N86" s="584"/>
      <c r="O86" s="585"/>
      <c r="P86" s="586"/>
      <c r="Q86" s="587"/>
    </row>
    <row r="87" spans="1:17" ht="15.75" x14ac:dyDescent="0.2">
      <c r="A87" s="591"/>
      <c r="B87" s="592" t="s">
        <v>288</v>
      </c>
      <c r="C87" s="593"/>
      <c r="D87" s="594"/>
      <c r="E87" s="615"/>
      <c r="F87" s="615"/>
      <c r="G87" s="615"/>
      <c r="H87" s="615"/>
      <c r="I87" s="596"/>
      <c r="J87" s="584"/>
      <c r="K87" s="596"/>
      <c r="L87" s="592" t="s">
        <v>273</v>
      </c>
      <c r="M87" s="597"/>
      <c r="N87" s="597"/>
      <c r="O87" s="647"/>
      <c r="P87" s="586"/>
      <c r="Q87" s="587"/>
    </row>
    <row r="88" spans="1:17" ht="8.25" customHeight="1" thickBot="1" x14ac:dyDescent="0.25">
      <c r="A88" s="598"/>
      <c r="B88" s="599"/>
      <c r="C88" s="600"/>
      <c r="D88" s="600"/>
      <c r="E88" s="600" t="s">
        <v>289</v>
      </c>
      <c r="F88" s="600"/>
      <c r="G88" s="600"/>
      <c r="H88" s="600"/>
      <c r="I88" s="601"/>
      <c r="J88" s="602"/>
      <c r="K88" s="602"/>
      <c r="L88" s="602"/>
      <c r="M88" s="602"/>
      <c r="N88" s="602"/>
      <c r="O88" s="603"/>
      <c r="P88" s="604"/>
      <c r="Q88" s="605"/>
    </row>
    <row r="89" spans="1:17" ht="15.75" thickTop="1" x14ac:dyDescent="0.2">
      <c r="A89" s="606" t="s">
        <v>270</v>
      </c>
      <c r="B89" s="580"/>
      <c r="C89" s="581"/>
      <c r="D89" s="595"/>
      <c r="E89" s="595"/>
      <c r="F89" s="581"/>
      <c r="G89" s="595"/>
      <c r="H89" s="595"/>
      <c r="I89" s="582"/>
      <c r="J89" s="607"/>
      <c r="K89" s="581"/>
      <c r="L89" s="607"/>
      <c r="M89" s="581"/>
      <c r="N89" s="607"/>
      <c r="O89" s="581"/>
      <c r="P89" s="607"/>
      <c r="Q89" s="608"/>
    </row>
    <row r="90" spans="1:17" x14ac:dyDescent="0.2">
      <c r="A90" s="609" t="s">
        <v>269</v>
      </c>
      <c r="B90" s="589"/>
      <c r="C90" s="581"/>
      <c r="D90" s="595"/>
      <c r="E90" s="595"/>
      <c r="F90" s="581"/>
      <c r="G90" s="595"/>
      <c r="H90" s="595"/>
      <c r="I90" s="581"/>
      <c r="J90" s="607"/>
      <c r="K90" s="581"/>
      <c r="L90" s="607"/>
      <c r="M90" s="581"/>
      <c r="N90" s="607"/>
      <c r="O90" s="581"/>
      <c r="P90" s="607"/>
      <c r="Q90" s="614"/>
    </row>
    <row r="91" spans="1:17" ht="7.5" customHeight="1" x14ac:dyDescent="0.2">
      <c r="A91" s="590"/>
      <c r="B91" s="589"/>
      <c r="C91" s="581"/>
      <c r="D91" s="595"/>
      <c r="E91" s="595"/>
      <c r="F91" s="581"/>
      <c r="G91" s="595"/>
      <c r="H91" s="595"/>
      <c r="I91" s="581"/>
      <c r="J91" s="585"/>
      <c r="K91" s="581"/>
      <c r="L91" s="611"/>
      <c r="M91" s="581"/>
      <c r="N91" s="612"/>
      <c r="O91" s="581"/>
      <c r="P91" s="613"/>
      <c r="Q91" s="614"/>
    </row>
    <row r="92" spans="1:17" ht="15.75" x14ac:dyDescent="0.2">
      <c r="A92" s="591"/>
      <c r="B92" s="592" t="s">
        <v>271</v>
      </c>
      <c r="C92" s="593"/>
      <c r="D92" s="615"/>
      <c r="E92" s="615"/>
      <c r="F92" s="594"/>
      <c r="G92" s="615"/>
      <c r="H92" s="615"/>
      <c r="I92" s="597"/>
      <c r="J92" s="616"/>
      <c r="K92" s="595"/>
      <c r="L92" s="592" t="s">
        <v>272</v>
      </c>
      <c r="M92" s="597"/>
      <c r="N92" s="617"/>
      <c r="O92" s="597"/>
      <c r="P92" s="607"/>
      <c r="Q92" s="618"/>
    </row>
    <row r="93" spans="1:17" ht="15.75" x14ac:dyDescent="0.2">
      <c r="A93" s="619"/>
      <c r="B93" s="620"/>
      <c r="C93" s="621"/>
      <c r="D93" s="595"/>
      <c r="E93" s="595"/>
      <c r="F93" s="581"/>
      <c r="G93" s="595"/>
      <c r="H93" s="595"/>
      <c r="I93" s="596"/>
      <c r="J93" s="616"/>
      <c r="K93" s="592"/>
      <c r="L93" s="607"/>
      <c r="M93" s="596"/>
      <c r="N93" s="622"/>
      <c r="O93" s="596"/>
      <c r="P93" s="607"/>
      <c r="Q93" s="618"/>
    </row>
    <row r="94" spans="1:17" x14ac:dyDescent="0.2">
      <c r="A94" s="643"/>
      <c r="B94" s="641" t="s">
        <v>273</v>
      </c>
      <c r="C94" s="594"/>
      <c r="D94" s="615"/>
      <c r="E94" s="615"/>
      <c r="F94" s="594"/>
      <c r="G94" s="615"/>
      <c r="H94" s="615"/>
      <c r="I94" s="594"/>
      <c r="J94" s="642"/>
      <c r="K94" s="641"/>
      <c r="L94" s="641" t="s">
        <v>273</v>
      </c>
      <c r="M94" s="597"/>
      <c r="N94" s="644"/>
      <c r="O94" s="597"/>
      <c r="P94" s="642"/>
      <c r="Q94" s="645"/>
    </row>
    <row r="95" spans="1:17" x14ac:dyDescent="0.2">
      <c r="A95" s="646" t="s">
        <v>353</v>
      </c>
      <c r="B95" s="1432"/>
      <c r="C95" s="1433"/>
      <c r="D95" s="1433"/>
      <c r="E95" s="1433"/>
      <c r="F95" s="1433"/>
      <c r="G95" s="1433"/>
      <c r="H95" s="1433"/>
      <c r="I95" s="1433"/>
      <c r="J95" s="1433"/>
      <c r="K95" s="1433"/>
      <c r="L95" s="1433"/>
      <c r="M95" s="1433"/>
      <c r="N95" s="1433"/>
      <c r="O95" s="1433"/>
      <c r="P95" s="1433"/>
      <c r="Q95" s="1434"/>
    </row>
    <row r="96" spans="1:17" ht="15.75" thickBot="1" x14ac:dyDescent="0.25">
      <c r="A96" s="640"/>
      <c r="B96" s="1435"/>
      <c r="C96" s="1435"/>
      <c r="D96" s="1435"/>
      <c r="E96" s="1435"/>
      <c r="F96" s="1435"/>
      <c r="G96" s="1435"/>
      <c r="H96" s="1435"/>
      <c r="I96" s="1435"/>
      <c r="J96" s="1435"/>
      <c r="K96" s="1435"/>
      <c r="L96" s="1435"/>
      <c r="M96" s="1435"/>
      <c r="N96" s="1435"/>
      <c r="O96" s="1435"/>
      <c r="P96" s="1435"/>
      <c r="Q96" s="1436"/>
    </row>
    <row r="97" spans="1:19" ht="16.5" thickTop="1" x14ac:dyDescent="0.2">
      <c r="A97" s="424" t="s">
        <v>270</v>
      </c>
      <c r="B97" s="428"/>
      <c r="C97" s="422"/>
      <c r="D97" s="352"/>
      <c r="E97" s="352"/>
      <c r="F97" s="422"/>
      <c r="G97" s="352"/>
      <c r="H97" s="352"/>
      <c r="I97" s="422"/>
      <c r="J97" s="352"/>
      <c r="K97" s="428"/>
      <c r="L97" s="352"/>
      <c r="M97" s="422"/>
      <c r="N97" s="425"/>
      <c r="O97" s="422"/>
      <c r="P97" s="306"/>
      <c r="Q97" s="426"/>
    </row>
    <row r="98" spans="1:19" ht="15.75" x14ac:dyDescent="0.2">
      <c r="A98" s="429" t="s">
        <v>274</v>
      </c>
      <c r="B98" s="430" t="s">
        <v>275</v>
      </c>
      <c r="C98" s="423"/>
      <c r="D98" s="427"/>
      <c r="E98" s="427"/>
      <c r="F98" s="423"/>
      <c r="G98" s="427"/>
      <c r="H98" s="427"/>
      <c r="I98" s="423"/>
      <c r="J98" s="427"/>
      <c r="K98" s="423"/>
      <c r="L98" s="427"/>
      <c r="M98" s="423"/>
      <c r="N98" s="431"/>
      <c r="O98" s="423"/>
      <c r="P98" s="427"/>
      <c r="Q98" s="432"/>
    </row>
    <row r="99" spans="1:19" ht="25.5" x14ac:dyDescent="0.2">
      <c r="A99" s="433" t="s">
        <v>276</v>
      </c>
      <c r="B99" s="434" t="s">
        <v>277</v>
      </c>
      <c r="C99" s="1423" t="s">
        <v>278</v>
      </c>
      <c r="D99" s="1424"/>
      <c r="E99" s="1424"/>
      <c r="F99" s="1423" t="s">
        <v>279</v>
      </c>
      <c r="G99" s="1424"/>
      <c r="H99" s="1424"/>
      <c r="I99" s="1423" t="s">
        <v>280</v>
      </c>
      <c r="J99" s="1424"/>
      <c r="K99" s="1423" t="s">
        <v>281</v>
      </c>
      <c r="L99" s="1424"/>
      <c r="M99" s="1423" t="s">
        <v>282</v>
      </c>
      <c r="N99" s="1424"/>
      <c r="O99" s="1423" t="s">
        <v>283</v>
      </c>
      <c r="P99" s="1424"/>
      <c r="Q99" s="435" t="s">
        <v>284</v>
      </c>
    </row>
    <row r="100" spans="1:19" x14ac:dyDescent="0.2">
      <c r="A100" s="436" t="s">
        <v>285</v>
      </c>
      <c r="B100" s="696">
        <f>'Previous Payments'!M42-C100-F100-I100-K100-O100</f>
        <v>0</v>
      </c>
      <c r="C100" s="1414">
        <f>'Time Based'!H62</f>
        <v>0</v>
      </c>
      <c r="D100" s="1415"/>
      <c r="E100" s="1415"/>
      <c r="F100" s="1414">
        <f>'Travelling &amp; Subsistence'!I64</f>
        <v>0</v>
      </c>
      <c r="G100" s="1415"/>
      <c r="H100" s="1415"/>
      <c r="I100" s="1414">
        <f>'Typing, Duplicating, &amp; Printing'!I60</f>
        <v>0</v>
      </c>
      <c r="J100" s="1415"/>
      <c r="K100" s="1414">
        <f>'Site staff &amp; Other'!H64</f>
        <v>0</v>
      </c>
      <c r="L100" s="1415"/>
      <c r="M100" s="1414">
        <f>'Previous Payments'!I42</f>
        <v>0</v>
      </c>
      <c r="N100" s="1415"/>
      <c r="O100" s="1414">
        <f>'Non Taxable'!I19</f>
        <v>0</v>
      </c>
      <c r="P100" s="1415"/>
      <c r="Q100" s="697">
        <f>SUM(B100:P100)</f>
        <v>0</v>
      </c>
      <c r="S100" s="634"/>
    </row>
    <row r="101" spans="1:19" x14ac:dyDescent="0.2">
      <c r="A101" s="436" t="s">
        <v>286</v>
      </c>
      <c r="B101" s="696">
        <f>Q55-Q56-B100</f>
        <v>0</v>
      </c>
      <c r="C101" s="1411">
        <f>Q61-C100</f>
        <v>0</v>
      </c>
      <c r="D101" s="1425"/>
      <c r="E101" s="1413"/>
      <c r="F101" s="1411">
        <f>Q63-F100</f>
        <v>0</v>
      </c>
      <c r="G101" s="1425"/>
      <c r="H101" s="1413"/>
      <c r="I101" s="1411">
        <f>Q64-I100</f>
        <v>0</v>
      </c>
      <c r="J101" s="1413"/>
      <c r="K101" s="1411">
        <f>Q65-K100</f>
        <v>0</v>
      </c>
      <c r="L101" s="1413"/>
      <c r="M101" s="1411">
        <f>Q71</f>
        <v>0</v>
      </c>
      <c r="N101" s="1413"/>
      <c r="O101" s="1411">
        <f>Q72</f>
        <v>0</v>
      </c>
      <c r="P101" s="1413"/>
      <c r="Q101" s="697">
        <f>SUM(B101:P101)</f>
        <v>0</v>
      </c>
    </row>
    <row r="102" spans="1:19" x14ac:dyDescent="0.2">
      <c r="A102" s="436" t="s">
        <v>287</v>
      </c>
      <c r="B102" s="696">
        <f>B100+B101</f>
        <v>0</v>
      </c>
      <c r="C102" s="1411">
        <f>C100+C101</f>
        <v>0</v>
      </c>
      <c r="D102" s="1418"/>
      <c r="E102" s="1412"/>
      <c r="F102" s="1411">
        <f>F100+F101</f>
        <v>0</v>
      </c>
      <c r="G102" s="1418"/>
      <c r="H102" s="1412"/>
      <c r="I102" s="1411">
        <f>I100+I101</f>
        <v>0</v>
      </c>
      <c r="J102" s="1412"/>
      <c r="K102" s="1411">
        <f>K100+K101</f>
        <v>0</v>
      </c>
      <c r="L102" s="1412"/>
      <c r="M102" s="1411">
        <f>M100+M101</f>
        <v>0</v>
      </c>
      <c r="N102" s="1412"/>
      <c r="O102" s="1411">
        <f>O100+O101</f>
        <v>0</v>
      </c>
      <c r="P102" s="1412"/>
      <c r="Q102" s="697">
        <f>SUM(B102:P102)</f>
        <v>0</v>
      </c>
      <c r="S102" s="398"/>
    </row>
    <row r="103" spans="1:19" ht="15.75" thickBot="1" x14ac:dyDescent="0.25">
      <c r="A103" s="517" t="s">
        <v>274</v>
      </c>
      <c r="B103" s="698"/>
      <c r="C103" s="1407"/>
      <c r="D103" s="1408"/>
      <c r="E103" s="1408"/>
      <c r="F103" s="1417"/>
      <c r="G103" s="1410"/>
      <c r="H103" s="1416"/>
      <c r="I103" s="1409"/>
      <c r="J103" s="1416"/>
      <c r="K103" s="1409"/>
      <c r="L103" s="1416"/>
      <c r="M103" s="1409"/>
      <c r="N103" s="1416"/>
      <c r="O103" s="1409"/>
      <c r="P103" s="1410"/>
      <c r="Q103" s="699">
        <f>SUM(B103:O103)</f>
        <v>0</v>
      </c>
    </row>
    <row r="104" spans="1:19" ht="21.75" thickTop="1" thickBot="1" x14ac:dyDescent="0.25">
      <c r="A104" s="519" t="s">
        <v>300</v>
      </c>
      <c r="B104" s="520"/>
      <c r="C104" s="520"/>
      <c r="D104" s="520"/>
      <c r="E104" s="520"/>
      <c r="F104" s="520"/>
      <c r="G104" s="520"/>
      <c r="H104" s="520"/>
      <c r="I104" s="520"/>
      <c r="J104" s="520"/>
      <c r="K104" s="520"/>
      <c r="L104" s="520"/>
      <c r="M104" s="521"/>
      <c r="N104" s="521"/>
      <c r="O104" s="521"/>
      <c r="P104" s="521"/>
      <c r="Q104" s="522"/>
    </row>
    <row r="105" spans="1:19" ht="18.75" thickTop="1" x14ac:dyDescent="0.2">
      <c r="A105" s="518" t="s">
        <v>182</v>
      </c>
      <c r="B105" s="15"/>
      <c r="C105" s="15"/>
      <c r="D105" s="15"/>
      <c r="E105" s="15"/>
      <c r="F105" s="15"/>
      <c r="G105" s="15"/>
      <c r="H105" s="15"/>
      <c r="I105" s="15"/>
      <c r="J105" s="15"/>
      <c r="K105" s="15"/>
      <c r="L105" s="15"/>
      <c r="M105" s="49"/>
      <c r="N105" s="49"/>
      <c r="O105" s="49"/>
      <c r="P105" s="49"/>
      <c r="Q105" s="50"/>
    </row>
    <row r="106" spans="1:19" ht="18" x14ac:dyDescent="0.2">
      <c r="A106" s="383"/>
      <c r="B106" s="352"/>
      <c r="C106" s="352"/>
      <c r="D106" s="352"/>
      <c r="E106" s="352"/>
      <c r="F106" s="352"/>
      <c r="G106" s="352"/>
      <c r="H106" s="23"/>
      <c r="I106" s="25"/>
      <c r="J106" s="26"/>
      <c r="K106" s="17">
        <f>IF('Input Data'!E9="b",IF('Input Data'!$E$20=1,VLOOKUP(Q21,SCALE_2011CB,3)),0)</f>
        <v>0</v>
      </c>
      <c r="L106" s="62" t="s">
        <v>112</v>
      </c>
      <c r="M106" s="51">
        <f>IF('Input Data'!E9="b",IF('Input Data'!$E$20=1,VLOOKUP(Q21,SCALE_2011CB,4)),0)</f>
        <v>0.125</v>
      </c>
      <c r="N106" s="52" t="s">
        <v>1</v>
      </c>
      <c r="O106" s="53">
        <f>IF('Input Data'!E9="b",Q21-(IF('Input Data'!$E$20=1,VLOOKUP(Q21,SCALE_2011CB,1))),0)</f>
        <v>0</v>
      </c>
      <c r="P106" s="54" t="s">
        <v>3</v>
      </c>
      <c r="Q106" s="700">
        <f>IF('Input Data'!$H$45&gt;'Input Data'!$H$34,(K106+M106*O106),0)</f>
        <v>0</v>
      </c>
    </row>
    <row r="107" spans="1:19" ht="18" x14ac:dyDescent="0.2">
      <c r="A107" s="383"/>
      <c r="B107" s="352"/>
      <c r="C107" s="352"/>
      <c r="D107" s="352"/>
      <c r="E107" s="384"/>
      <c r="F107" s="384"/>
      <c r="G107" s="384"/>
      <c r="H107" s="384"/>
      <c r="I107" s="60"/>
      <c r="J107" s="61"/>
      <c r="K107" s="17"/>
      <c r="L107" s="62"/>
      <c r="M107" s="51"/>
      <c r="N107" s="52"/>
      <c r="O107" s="53"/>
      <c r="P107" s="54"/>
      <c r="Q107" s="700"/>
    </row>
    <row r="108" spans="1:19" ht="18" x14ac:dyDescent="0.2">
      <c r="A108" s="383"/>
      <c r="B108" s="352"/>
      <c r="C108" s="352"/>
      <c r="D108" s="352"/>
      <c r="E108" s="384"/>
      <c r="F108" s="384"/>
      <c r="G108" s="384"/>
      <c r="H108" s="384"/>
      <c r="I108" s="60"/>
      <c r="J108" s="61"/>
      <c r="K108" s="17"/>
      <c r="L108" s="62"/>
      <c r="M108" s="352"/>
      <c r="N108" s="63" t="s">
        <v>121</v>
      </c>
      <c r="O108" s="53"/>
      <c r="P108" s="54"/>
      <c r="Q108" s="701">
        <f>SUM(Q106:Q107)</f>
        <v>0</v>
      </c>
    </row>
    <row r="109" spans="1:19" ht="15.75" thickBot="1" x14ac:dyDescent="0.25">
      <c r="A109" s="64"/>
      <c r="B109" s="31"/>
      <c r="C109" s="65"/>
      <c r="D109" s="66"/>
      <c r="E109" s="66"/>
      <c r="F109" s="66"/>
      <c r="G109" s="66"/>
      <c r="H109" s="66"/>
      <c r="I109" s="65"/>
      <c r="J109" s="65"/>
      <c r="K109" s="67"/>
      <c r="L109" s="68"/>
      <c r="M109" s="69"/>
      <c r="N109" s="70"/>
      <c r="O109" s="68"/>
      <c r="P109" s="68"/>
      <c r="Q109" s="702"/>
    </row>
    <row r="110" spans="1:19" ht="11.25" customHeight="1" thickTop="1" x14ac:dyDescent="0.2">
      <c r="A110" s="408"/>
      <c r="B110" s="409"/>
      <c r="C110" s="409"/>
      <c r="D110" s="409"/>
      <c r="E110" s="409"/>
      <c r="F110" s="409"/>
      <c r="G110" s="409"/>
      <c r="H110" s="409"/>
      <c r="I110" s="409"/>
      <c r="J110" s="409"/>
      <c r="K110" s="409"/>
      <c r="L110" s="409"/>
      <c r="M110" s="409"/>
      <c r="N110" s="409"/>
      <c r="O110" s="409"/>
      <c r="P110" s="409"/>
      <c r="Q110" s="703"/>
    </row>
    <row r="111" spans="1:19" ht="18" x14ac:dyDescent="0.2">
      <c r="A111" s="7" t="s">
        <v>259</v>
      </c>
      <c r="B111" s="12"/>
      <c r="C111" s="15"/>
      <c r="D111" s="57"/>
      <c r="E111" s="57"/>
      <c r="F111" s="57"/>
      <c r="G111" s="57"/>
      <c r="H111" s="57"/>
      <c r="I111" s="15"/>
      <c r="J111" s="15"/>
      <c r="K111" s="58"/>
      <c r="L111" s="17"/>
      <c r="M111" s="59"/>
      <c r="N111" s="52"/>
      <c r="O111" s="17"/>
      <c r="P111" s="17"/>
      <c r="Q111" s="704"/>
    </row>
    <row r="112" spans="1:19" x14ac:dyDescent="0.2">
      <c r="A112" s="1430" t="s">
        <v>147</v>
      </c>
      <c r="B112" s="1382"/>
      <c r="C112" s="1382"/>
      <c r="D112" s="1382"/>
      <c r="E112" s="1382"/>
      <c r="F112" s="12"/>
      <c r="G112" s="12"/>
      <c r="H112" s="12"/>
      <c r="I112" s="352"/>
      <c r="J112" s="23"/>
      <c r="K112" s="60">
        <f>IF('Input Data'!$F$32=1,0.05,IF('Input Data'!$F$32=2,Scales!$L$5,IF('Input Data'!$F$32=3,Scales!$L$6,IF('Input Data'!$F$32=4,Scales!$L$7,0.7))))</f>
        <v>0.7</v>
      </c>
      <c r="L112" s="54" t="s">
        <v>2</v>
      </c>
      <c r="M112" s="709">
        <f>'Input Data'!$H$37</f>
        <v>0</v>
      </c>
      <c r="N112" s="710" t="s">
        <v>23</v>
      </c>
      <c r="O112" s="711">
        <f>IF('Input Data'!$H$37&gt;0,$Q$106,0)</f>
        <v>0</v>
      </c>
      <c r="P112" s="58"/>
      <c r="Q112" s="704">
        <f>IF('Input Data'!$H$37&gt;0,IF('Input Data'!$D$34="N",(K112*M112/M113*O112),0),0)</f>
        <v>0</v>
      </c>
    </row>
    <row r="113" spans="1:17" x14ac:dyDescent="0.2">
      <c r="A113" s="1381"/>
      <c r="B113" s="1382"/>
      <c r="C113" s="1382"/>
      <c r="D113" s="1382"/>
      <c r="E113" s="1382"/>
      <c r="F113" s="12"/>
      <c r="G113" s="12"/>
      <c r="H113" s="12"/>
      <c r="I113" s="71"/>
      <c r="J113" s="57"/>
      <c r="K113" s="60"/>
      <c r="L113" s="17"/>
      <c r="M113" s="712">
        <f>IF('Input Data'!$H$37&gt;0,'Input Data'!$H$45,0)</f>
        <v>0</v>
      </c>
      <c r="N113" s="710"/>
      <c r="O113" s="711"/>
      <c r="P113" s="58"/>
      <c r="Q113" s="704"/>
    </row>
    <row r="114" spans="1:17" x14ac:dyDescent="0.2">
      <c r="A114" s="13"/>
      <c r="B114" s="8"/>
      <c r="C114" s="12"/>
      <c r="D114" s="12"/>
      <c r="E114" s="12"/>
      <c r="F114" s="12"/>
      <c r="G114" s="12"/>
      <c r="H114" s="12"/>
      <c r="I114" s="72"/>
      <c r="J114" s="61"/>
      <c r="K114" s="24"/>
      <c r="L114" s="73"/>
      <c r="M114" s="713"/>
      <c r="N114" s="714"/>
      <c r="O114" s="713"/>
      <c r="P114" s="73"/>
      <c r="Q114" s="686"/>
    </row>
    <row r="115" spans="1:17" x14ac:dyDescent="0.2">
      <c r="A115" s="1419" t="s">
        <v>146</v>
      </c>
      <c r="B115" s="1420"/>
      <c r="C115" s="1382"/>
      <c r="D115" s="1382"/>
      <c r="E115" s="394"/>
      <c r="F115" s="394"/>
      <c r="G115" s="60"/>
      <c r="H115" s="394"/>
      <c r="I115" s="72">
        <f>IF('Input Data'!$H$38&gt;0,1.25,0)</f>
        <v>0</v>
      </c>
      <c r="J115" s="23" t="s">
        <v>1</v>
      </c>
      <c r="K115" s="60">
        <f>IF('Input Data'!$F$32=1,0.05,IF('Input Data'!$F$32=2,Scales!$L$5,IF('Input Data'!$F$32=3,Scales!$L$6,IF('Input Data'!$F$32=4,Scales!$L$7,0.7))))</f>
        <v>0.7</v>
      </c>
      <c r="L115" s="54" t="s">
        <v>2</v>
      </c>
      <c r="M115" s="711">
        <f>'Input Data'!$H$38</f>
        <v>0</v>
      </c>
      <c r="N115" s="710" t="s">
        <v>23</v>
      </c>
      <c r="O115" s="711">
        <f>IF('Input Data'!$H$38&gt;0,$Q$106,0)</f>
        <v>0</v>
      </c>
      <c r="P115" s="17"/>
      <c r="Q115" s="704">
        <f>IF('Input Data'!$H$38&gt;0,IF('Input Data'!$D$34="N",(I115*K115*M115/M116*O115),0),0)</f>
        <v>0</v>
      </c>
    </row>
    <row r="116" spans="1:17" x14ac:dyDescent="0.2">
      <c r="A116" s="1421"/>
      <c r="B116" s="1422"/>
      <c r="C116" s="1422"/>
      <c r="D116" s="1422"/>
      <c r="E116" s="12"/>
      <c r="F116" s="12"/>
      <c r="G116" s="12"/>
      <c r="H116" s="12"/>
      <c r="I116" s="72"/>
      <c r="J116" s="61"/>
      <c r="K116" s="24"/>
      <c r="L116" s="73"/>
      <c r="M116" s="712">
        <f>IF('Input Data'!$H$38&gt;0,'Input Data'!$H$45,0)</f>
        <v>0</v>
      </c>
      <c r="N116" s="714"/>
      <c r="O116" s="713"/>
      <c r="P116" s="73"/>
      <c r="Q116" s="686"/>
    </row>
    <row r="117" spans="1:17" x14ac:dyDescent="0.2">
      <c r="A117" s="9"/>
      <c r="B117" s="10"/>
      <c r="C117" s="10"/>
      <c r="D117" s="10"/>
      <c r="E117" s="12"/>
      <c r="F117" s="12"/>
      <c r="G117" s="12"/>
      <c r="H117" s="12"/>
      <c r="I117" s="72"/>
      <c r="J117" s="61"/>
      <c r="K117" s="60"/>
      <c r="L117" s="54"/>
      <c r="M117" s="715"/>
      <c r="N117" s="714"/>
      <c r="O117" s="715"/>
      <c r="P117" s="73"/>
      <c r="Q117" s="686"/>
    </row>
    <row r="118" spans="1:17" x14ac:dyDescent="0.2">
      <c r="A118" s="1426" t="s">
        <v>123</v>
      </c>
      <c r="B118" s="1427"/>
      <c r="C118" s="1427"/>
      <c r="D118" s="1427"/>
      <c r="E118" s="12"/>
      <c r="F118" s="12"/>
      <c r="G118" s="12"/>
      <c r="H118" s="12"/>
      <c r="I118" s="75">
        <f>IF('Input Data'!$H39&gt;0,0.25,0)</f>
        <v>0</v>
      </c>
      <c r="J118" s="23" t="s">
        <v>1</v>
      </c>
      <c r="K118" s="60">
        <f>IF('Input Data'!$F$32=1,0.05,IF('Input Data'!$F$32=2,Scales!$L$5,IF('Input Data'!$F$32=3,Scales!$L$6,IF('Input Data'!$F$32=4,Scales!$L$7,0.7))))</f>
        <v>0.7</v>
      </c>
      <c r="L118" s="54" t="s">
        <v>2</v>
      </c>
      <c r="M118" s="711">
        <f>'Input Data'!$H$39</f>
        <v>0</v>
      </c>
      <c r="N118" s="710" t="s">
        <v>1</v>
      </c>
      <c r="O118" s="711">
        <f>IF('Input Data'!$H$39&gt;0,$Q$106,0)</f>
        <v>0</v>
      </c>
      <c r="P118" s="23"/>
      <c r="Q118" s="704">
        <f>IF('Input Data'!$H$39&gt;0,IF('Input Data'!$D$34="N",(I118*K118*M118/M119*O118),0),0)</f>
        <v>0</v>
      </c>
    </row>
    <row r="119" spans="1:17" x14ac:dyDescent="0.2">
      <c r="A119" s="1428"/>
      <c r="B119" s="1429"/>
      <c r="C119" s="1429"/>
      <c r="D119" s="1429"/>
      <c r="E119" s="12"/>
      <c r="F119" s="12"/>
      <c r="G119" s="12"/>
      <c r="H119" s="12"/>
      <c r="I119" s="72"/>
      <c r="J119" s="61"/>
      <c r="K119" s="60"/>
      <c r="L119" s="54"/>
      <c r="M119" s="712">
        <f>IF('Input Data'!$H$39&gt;0,'Input Data'!$H$45,0)</f>
        <v>0</v>
      </c>
      <c r="N119" s="714"/>
      <c r="O119" s="715"/>
      <c r="P119" s="73"/>
      <c r="Q119" s="686"/>
    </row>
    <row r="120" spans="1:17" x14ac:dyDescent="0.2">
      <c r="A120" s="11"/>
      <c r="B120" s="8"/>
      <c r="C120" s="12"/>
      <c r="D120" s="12"/>
      <c r="E120" s="12"/>
      <c r="F120" s="12"/>
      <c r="G120" s="12"/>
      <c r="H120" s="12"/>
      <c r="I120" s="72"/>
      <c r="J120" s="61"/>
      <c r="K120" s="60"/>
      <c r="L120" s="54"/>
      <c r="M120" s="715"/>
      <c r="N120" s="714"/>
      <c r="O120" s="715"/>
      <c r="P120" s="73"/>
      <c r="Q120" s="686"/>
    </row>
    <row r="121" spans="1:17" x14ac:dyDescent="0.2">
      <c r="A121" s="1419" t="s">
        <v>141</v>
      </c>
      <c r="B121" s="1420"/>
      <c r="C121" s="1382"/>
      <c r="D121" s="1382"/>
      <c r="E121" s="394"/>
      <c r="F121" s="394"/>
      <c r="G121" s="394"/>
      <c r="H121" s="394"/>
      <c r="I121" s="75">
        <f>IF('Input Data'!$H$40&gt;0,1.25,0)</f>
        <v>0</v>
      </c>
      <c r="J121" s="23" t="s">
        <v>1</v>
      </c>
      <c r="K121" s="60">
        <f>IF('Input Data'!$F$32=1,0.05,IF('Input Data'!$F$32=2,Scales!$L$5,IF('Input Data'!$F$32=3,Scales!$L$6,IF('Input Data'!$F$32=4,Scales!$L$7,0.7))))</f>
        <v>0.7</v>
      </c>
      <c r="L121" s="54" t="s">
        <v>2</v>
      </c>
      <c r="M121" s="711">
        <f>'Input Data'!$H$40</f>
        <v>0</v>
      </c>
      <c r="N121" s="710" t="s">
        <v>23</v>
      </c>
      <c r="O121" s="711">
        <f>IF('Input Data'!$H$40&gt;0,$Q$106,0)</f>
        <v>0</v>
      </c>
      <c r="P121" s="17"/>
      <c r="Q121" s="704">
        <f>IF('Input Data'!$H$40&gt;0,IF('Input Data'!$D$34="N",(I121*K121*M121/M122*O121),0),0)</f>
        <v>0</v>
      </c>
    </row>
    <row r="122" spans="1:17" x14ac:dyDescent="0.2">
      <c r="A122" s="1421"/>
      <c r="B122" s="1422"/>
      <c r="C122" s="1422"/>
      <c r="D122" s="1422"/>
      <c r="E122" s="12"/>
      <c r="F122" s="12"/>
      <c r="G122" s="12"/>
      <c r="H122" s="12"/>
      <c r="I122" s="72"/>
      <c r="J122" s="61"/>
      <c r="K122" s="60"/>
      <c r="L122" s="54"/>
      <c r="M122" s="712">
        <f>IF('Input Data'!$H$40&gt;0,'Input Data'!$H$45,0)</f>
        <v>0</v>
      </c>
      <c r="N122" s="714"/>
      <c r="O122" s="715"/>
      <c r="P122" s="73"/>
      <c r="Q122" s="686"/>
    </row>
    <row r="123" spans="1:17" x14ac:dyDescent="0.2">
      <c r="A123" s="383"/>
      <c r="B123" s="352"/>
      <c r="C123" s="352"/>
      <c r="D123" s="352"/>
      <c r="E123" s="12"/>
      <c r="F123" s="12"/>
      <c r="G123" s="12"/>
      <c r="H123" s="12"/>
      <c r="I123" s="72"/>
      <c r="J123" s="61"/>
      <c r="K123" s="60"/>
      <c r="L123" s="54"/>
      <c r="M123" s="711"/>
      <c r="N123" s="714"/>
      <c r="O123" s="715"/>
      <c r="P123" s="73"/>
      <c r="Q123" s="686"/>
    </row>
    <row r="124" spans="1:17" x14ac:dyDescent="0.2">
      <c r="A124" s="1426" t="s">
        <v>142</v>
      </c>
      <c r="B124" s="1427"/>
      <c r="C124" s="1427"/>
      <c r="D124" s="1427"/>
      <c r="E124" s="346"/>
      <c r="F124" s="346"/>
      <c r="G124" s="75">
        <f>IF('Input Data'!$H$41&gt;0,0.25,0)</f>
        <v>0</v>
      </c>
      <c r="H124" s="23" t="s">
        <v>1</v>
      </c>
      <c r="I124" s="72">
        <f>IF('Input Data'!$H$41&gt;0,1.25,0)</f>
        <v>0</v>
      </c>
      <c r="J124" s="23" t="s">
        <v>1</v>
      </c>
      <c r="K124" s="60">
        <f>IF('Input Data'!$F$32=1,0.05,IF('Input Data'!$F$32=2,Scales!$L$5,IF('Input Data'!$F$32=3,Scales!$L$6,IF('Input Data'!$F$32=4,Scales!$L$7,0.7))))</f>
        <v>0.7</v>
      </c>
      <c r="L124" s="54" t="s">
        <v>2</v>
      </c>
      <c r="M124" s="711">
        <f>'Input Data'!$H$41</f>
        <v>0</v>
      </c>
      <c r="N124" s="710" t="s">
        <v>1</v>
      </c>
      <c r="O124" s="711">
        <f>IF('Input Data'!$H$41&gt;0,$Q$106,0)</f>
        <v>0</v>
      </c>
      <c r="P124" s="73"/>
      <c r="Q124" s="704">
        <f>IF('Input Data'!$H$41&gt;0,IF('Input Data'!$D$34="N",(G124*I124*K124*M124/M125*O124),0),0)</f>
        <v>0</v>
      </c>
    </row>
    <row r="125" spans="1:17" x14ac:dyDescent="0.2">
      <c r="A125" s="1428"/>
      <c r="B125" s="1429"/>
      <c r="C125" s="1429"/>
      <c r="D125" s="1429"/>
      <c r="E125" s="346"/>
      <c r="F125" s="346"/>
      <c r="G125" s="346"/>
      <c r="H125" s="346"/>
      <c r="I125" s="72"/>
      <c r="J125" s="61"/>
      <c r="K125" s="60"/>
      <c r="L125" s="73"/>
      <c r="M125" s="712">
        <f>IF('Input Data'!$H$41&gt;0,'Input Data'!$H$45,0)</f>
        <v>0</v>
      </c>
      <c r="N125" s="714"/>
      <c r="O125" s="713"/>
      <c r="P125" s="73"/>
      <c r="Q125" s="686"/>
    </row>
    <row r="126" spans="1:17" x14ac:dyDescent="0.2">
      <c r="A126" s="13"/>
      <c r="B126" s="8"/>
      <c r="C126" s="12"/>
      <c r="D126" s="12"/>
      <c r="E126" s="12"/>
      <c r="F126" s="12"/>
      <c r="G126" s="12"/>
      <c r="H126" s="12"/>
      <c r="I126" s="72"/>
      <c r="J126" s="61"/>
      <c r="K126" s="60"/>
      <c r="L126" s="54"/>
      <c r="M126" s="715"/>
      <c r="N126" s="714"/>
      <c r="O126" s="715"/>
      <c r="P126" s="73"/>
      <c r="Q126" s="686"/>
    </row>
    <row r="127" spans="1:17" ht="26.25" customHeight="1" x14ac:dyDescent="0.2">
      <c r="A127" s="1426" t="s">
        <v>143</v>
      </c>
      <c r="B127" s="1427"/>
      <c r="C127" s="1427"/>
      <c r="D127" s="1427"/>
      <c r="E127" s="352"/>
      <c r="F127" s="352"/>
      <c r="G127" s="75">
        <f>IF('Input Data'!$H$42&gt;0,1.25,0)</f>
        <v>0</v>
      </c>
      <c r="H127" s="23" t="s">
        <v>1</v>
      </c>
      <c r="I127" s="72">
        <f>IF('Input Data'!$H$42&gt;0,1.25,0)</f>
        <v>0</v>
      </c>
      <c r="J127" s="23" t="s">
        <v>1</v>
      </c>
      <c r="K127" s="60">
        <f>IF('Input Data'!$F$32=1,0.05,IF('Input Data'!$F$32=2,Scales!$L$5,IF('Input Data'!$F$32=3,Scales!$L$6,IF('Input Data'!$F$32=4,Scales!$L$7,0.7))))</f>
        <v>0.7</v>
      </c>
      <c r="L127" s="54" t="s">
        <v>2</v>
      </c>
      <c r="M127" s="711">
        <f>'Input Data'!$H$42</f>
        <v>0</v>
      </c>
      <c r="N127" s="710" t="s">
        <v>1</v>
      </c>
      <c r="O127" s="711">
        <f>IF('Input Data'!$H$42&gt;0,$Q$106,0)</f>
        <v>0</v>
      </c>
      <c r="P127" s="352"/>
      <c r="Q127" s="704">
        <f>IF('Input Data'!$H$42&gt;0,IF('Input Data'!$D$34="N",(G127*I127*K127*M127/M128*O127),0),0)</f>
        <v>0</v>
      </c>
    </row>
    <row r="128" spans="1:17" x14ac:dyDescent="0.2">
      <c r="A128" s="1428"/>
      <c r="B128" s="1429"/>
      <c r="C128" s="1429"/>
      <c r="D128" s="1429"/>
      <c r="E128" s="352"/>
      <c r="F128" s="352"/>
      <c r="G128" s="352"/>
      <c r="H128" s="352"/>
      <c r="I128" s="352"/>
      <c r="J128" s="352"/>
      <c r="K128" s="352"/>
      <c r="L128" s="352"/>
      <c r="M128" s="712">
        <f>IF('Input Data'!$H$42&gt;0,'Input Data'!$H$45,0)</f>
        <v>0</v>
      </c>
      <c r="N128" s="716"/>
      <c r="O128" s="716"/>
      <c r="P128" s="352"/>
      <c r="Q128" s="681"/>
    </row>
    <row r="129" spans="1:17" x14ac:dyDescent="0.2">
      <c r="A129" s="383"/>
      <c r="B129" s="352"/>
      <c r="C129" s="352"/>
      <c r="D129" s="352"/>
      <c r="E129" s="352"/>
      <c r="F129" s="352"/>
      <c r="G129" s="352"/>
      <c r="H129" s="352"/>
      <c r="I129" s="352"/>
      <c r="J129" s="352"/>
      <c r="K129" s="352"/>
      <c r="L129" s="352"/>
      <c r="M129" s="716"/>
      <c r="N129" s="716"/>
      <c r="O129" s="716"/>
      <c r="P129" s="352"/>
      <c r="Q129" s="681"/>
    </row>
    <row r="130" spans="1:17" x14ac:dyDescent="0.2">
      <c r="A130" s="1426" t="s">
        <v>144</v>
      </c>
      <c r="B130" s="1427"/>
      <c r="C130" s="1427"/>
      <c r="D130" s="1427"/>
      <c r="E130" s="352"/>
      <c r="F130" s="346"/>
      <c r="G130" s="75">
        <f>IF('Input Data'!$H$43&gt;0,1.25,0)</f>
        <v>0</v>
      </c>
      <c r="H130" s="23" t="s">
        <v>1</v>
      </c>
      <c r="I130" s="75">
        <f>IF('Input Data'!$H$43&gt;0,0.25,0)</f>
        <v>0</v>
      </c>
      <c r="J130" s="23" t="s">
        <v>1</v>
      </c>
      <c r="K130" s="60">
        <f>IF('Input Data'!$F$32=1,0.05,IF('Input Data'!$F$32=2,Scales!$L$5,IF('Input Data'!$F$32=3,Scales!$L$6,IF('Input Data'!$F$32=4,Scales!$L$7,0.7))))</f>
        <v>0.7</v>
      </c>
      <c r="L130" s="54" t="s">
        <v>2</v>
      </c>
      <c r="M130" s="711">
        <f>'Input Data'!$H$43</f>
        <v>0</v>
      </c>
      <c r="N130" s="710" t="s">
        <v>23</v>
      </c>
      <c r="O130" s="711">
        <f>IF('Input Data'!$H$43&gt;0,$Q$106,0)</f>
        <v>0</v>
      </c>
      <c r="P130" s="73"/>
      <c r="Q130" s="704">
        <f>IF('Input Data'!$H$43&gt;0,IF('Input Data'!$D$34="N",(G130*I130*K130*M130/M131*O130),0),0)</f>
        <v>0</v>
      </c>
    </row>
    <row r="131" spans="1:17" x14ac:dyDescent="0.2">
      <c r="A131" s="1428"/>
      <c r="B131" s="1429"/>
      <c r="C131" s="1429"/>
      <c r="D131" s="1429"/>
      <c r="E131" s="346"/>
      <c r="F131" s="346"/>
      <c r="G131" s="346"/>
      <c r="H131" s="346"/>
      <c r="I131" s="72"/>
      <c r="J131" s="61"/>
      <c r="K131" s="60"/>
      <c r="L131" s="73"/>
      <c r="M131" s="712">
        <f>IF('Input Data'!$H$43&gt;0,'Input Data'!$H$45,0)</f>
        <v>0</v>
      </c>
      <c r="N131" s="714"/>
      <c r="O131" s="713"/>
      <c r="P131" s="73"/>
      <c r="Q131" s="686"/>
    </row>
    <row r="132" spans="1:17" x14ac:dyDescent="0.2">
      <c r="A132" s="4"/>
      <c r="B132" s="346"/>
      <c r="C132" s="346"/>
      <c r="D132" s="346"/>
      <c r="E132" s="75"/>
      <c r="F132" s="346"/>
      <c r="G132" s="346"/>
      <c r="H132" s="346"/>
      <c r="I132" s="72"/>
      <c r="J132" s="61"/>
      <c r="K132" s="60"/>
      <c r="L132" s="73"/>
      <c r="M132" s="713"/>
      <c r="N132" s="714"/>
      <c r="O132" s="713"/>
      <c r="P132" s="73"/>
      <c r="Q132" s="686"/>
    </row>
    <row r="133" spans="1:17" ht="25.5" customHeight="1" x14ac:dyDescent="0.2">
      <c r="A133" s="1426" t="s">
        <v>145</v>
      </c>
      <c r="B133" s="1427"/>
      <c r="C133" s="1427"/>
      <c r="D133" s="1427"/>
      <c r="E133" s="75">
        <f>IF('Input Data'!$H$44&gt;0,1.25,0)</f>
        <v>0</v>
      </c>
      <c r="F133" s="23" t="s">
        <v>1</v>
      </c>
      <c r="G133" s="75">
        <f>IF('Input Data'!$H$44&gt;0,0.25,0)</f>
        <v>0</v>
      </c>
      <c r="H133" s="23" t="s">
        <v>1</v>
      </c>
      <c r="I133" s="72">
        <f>IF('Input Data'!$H$44&gt;0,1.25,0)</f>
        <v>0</v>
      </c>
      <c r="J133" s="23" t="s">
        <v>1</v>
      </c>
      <c r="K133" s="60">
        <f>IF('Input Data'!$F$32=1,0.05,IF('Input Data'!$F$32=2,Scales!$L$5,IF('Input Data'!$F$32=3,Scales!$L$6,IF('Input Data'!$F$32=4,Scales!$L$7,0.7))))</f>
        <v>0.7</v>
      </c>
      <c r="L133" s="54" t="s">
        <v>2</v>
      </c>
      <c r="M133" s="711">
        <f>'Input Data'!$H$44</f>
        <v>0</v>
      </c>
      <c r="N133" s="710" t="s">
        <v>1</v>
      </c>
      <c r="O133" s="711">
        <f>IF('Input Data'!$H$44&gt;0,$Q$106,0)</f>
        <v>0</v>
      </c>
      <c r="P133" s="73"/>
      <c r="Q133" s="704">
        <f>IF('Input Data'!$H$44&gt;0,IF('Input Data'!$D$34="N",(E133*G133*I133*K133*M133/M134*O133),0),0)</f>
        <v>0</v>
      </c>
    </row>
    <row r="134" spans="1:17" x14ac:dyDescent="0.2">
      <c r="A134" s="1428"/>
      <c r="B134" s="1429"/>
      <c r="C134" s="1429"/>
      <c r="D134" s="1429"/>
      <c r="E134" s="346"/>
      <c r="F134" s="346"/>
      <c r="G134" s="346"/>
      <c r="H134" s="346"/>
      <c r="I134" s="352"/>
      <c r="J134" s="61"/>
      <c r="K134" s="60"/>
      <c r="L134" s="73"/>
      <c r="M134" s="712">
        <f>IF('Input Data'!$H$44&gt;0,'Input Data'!$H$45,0)</f>
        <v>0</v>
      </c>
      <c r="N134" s="714"/>
      <c r="O134" s="713"/>
      <c r="P134" s="73"/>
      <c r="Q134" s="686"/>
    </row>
    <row r="135" spans="1:17" ht="15.75" thickBot="1" x14ac:dyDescent="0.25">
      <c r="A135" s="373"/>
      <c r="B135" s="33"/>
      <c r="C135" s="33"/>
      <c r="D135" s="33"/>
      <c r="E135" s="33"/>
      <c r="F135" s="33"/>
      <c r="G135" s="33"/>
      <c r="H135" s="33"/>
      <c r="I135" s="374"/>
      <c r="J135" s="375"/>
      <c r="K135" s="376"/>
      <c r="L135" s="78"/>
      <c r="M135" s="78"/>
      <c r="N135" s="377"/>
      <c r="O135" s="78"/>
      <c r="P135" s="78"/>
      <c r="Q135" s="705"/>
    </row>
    <row r="136" spans="1:17" ht="16.5" thickTop="1" thickBot="1" x14ac:dyDescent="0.25">
      <c r="A136" s="76"/>
      <c r="B136" s="32"/>
      <c r="C136" s="32"/>
      <c r="D136" s="32"/>
      <c r="E136" s="32"/>
      <c r="F136" s="32"/>
      <c r="G136" s="77"/>
      <c r="H136" s="32"/>
      <c r="I136" s="32"/>
      <c r="J136" s="32"/>
      <c r="K136" s="78"/>
      <c r="L136" s="78"/>
      <c r="M136" s="77"/>
      <c r="N136" s="77"/>
      <c r="O136" s="343" t="s">
        <v>261</v>
      </c>
      <c r="P136" s="77"/>
      <c r="Q136" s="706">
        <f>SUM(Q112:Q134)</f>
        <v>0</v>
      </c>
    </row>
    <row r="137" spans="1:17" ht="18.75" thickTop="1" x14ac:dyDescent="0.2">
      <c r="A137" s="7" t="s">
        <v>258</v>
      </c>
      <c r="B137" s="8"/>
      <c r="C137" s="8"/>
      <c r="D137" s="8"/>
      <c r="E137" s="8"/>
      <c r="F137" s="8"/>
      <c r="G137" s="8"/>
      <c r="H137" s="8"/>
      <c r="I137" s="8"/>
      <c r="J137" s="8"/>
      <c r="K137" s="8"/>
      <c r="L137" s="8"/>
      <c r="M137" s="8"/>
      <c r="N137" s="61"/>
      <c r="O137" s="79"/>
      <c r="P137" s="8"/>
      <c r="Q137" s="686"/>
    </row>
    <row r="138" spans="1:17" x14ac:dyDescent="0.2">
      <c r="A138" s="1430" t="s">
        <v>147</v>
      </c>
      <c r="B138" s="1382"/>
      <c r="C138" s="1382"/>
      <c r="D138" s="1382"/>
      <c r="E138" s="352"/>
      <c r="F138" s="23"/>
      <c r="G138" s="23"/>
      <c r="H138" s="23"/>
      <c r="I138" s="12"/>
      <c r="J138" s="12"/>
      <c r="K138" s="60">
        <f>IF('Input Data'!$F$32&lt;5,0,IF('Input Data'!$F$32=5,0.25,IF('Input Data'!$F$32=6,0.3)))</f>
        <v>0.25</v>
      </c>
      <c r="L138" s="26" t="s">
        <v>2</v>
      </c>
      <c r="M138" s="717">
        <f>'Input Data'!H48</f>
        <v>0</v>
      </c>
      <c r="N138" s="710" t="s">
        <v>23</v>
      </c>
      <c r="O138" s="718">
        <f>IF('Input Data'!$F$32&gt;4,IF('Input Data'!$H$48&gt;0,$Q$106,0),0)</f>
        <v>0</v>
      </c>
      <c r="P138" s="17"/>
      <c r="Q138" s="704">
        <f>IF('Input Data'!$H$48&gt;0,(K138*M138/M139*O138),0)</f>
        <v>0</v>
      </c>
    </row>
    <row r="139" spans="1:17" x14ac:dyDescent="0.2">
      <c r="A139" s="1381"/>
      <c r="B139" s="1382"/>
      <c r="C139" s="1382"/>
      <c r="D139" s="1382"/>
      <c r="E139" s="352"/>
      <c r="F139" s="57"/>
      <c r="G139" s="57"/>
      <c r="H139" s="57"/>
      <c r="I139" s="12"/>
      <c r="J139" s="12"/>
      <c r="K139" s="60"/>
      <c r="L139" s="15"/>
      <c r="M139" s="719">
        <f>IF('Input Data'!$H$48&gt;0,IF('Input Data'!$F$32&gt;4,'Input Data'!$H$45,0),0)</f>
        <v>0</v>
      </c>
      <c r="N139" s="710"/>
      <c r="O139" s="711"/>
      <c r="P139" s="17"/>
      <c r="Q139" s="704"/>
    </row>
    <row r="140" spans="1:17" x14ac:dyDescent="0.2">
      <c r="A140" s="395"/>
      <c r="B140" s="394"/>
      <c r="C140" s="394"/>
      <c r="D140" s="394"/>
      <c r="E140" s="352"/>
      <c r="F140" s="57"/>
      <c r="G140" s="57"/>
      <c r="H140" s="57"/>
      <c r="I140" s="12"/>
      <c r="J140" s="12"/>
      <c r="K140" s="60"/>
      <c r="L140" s="15"/>
      <c r="M140" s="719"/>
      <c r="N140" s="710"/>
      <c r="O140" s="711"/>
      <c r="P140" s="17"/>
      <c r="Q140" s="704"/>
    </row>
    <row r="141" spans="1:17" x14ac:dyDescent="0.2">
      <c r="A141" s="1431" t="s">
        <v>238</v>
      </c>
      <c r="B141" s="1382"/>
      <c r="C141" s="1382"/>
      <c r="D141" s="1382"/>
      <c r="E141" s="323"/>
      <c r="F141" s="384"/>
      <c r="G141" s="384"/>
      <c r="H141" s="384"/>
      <c r="I141" s="72">
        <f>IF('Input Data'!$H$49&gt;0,1.25,0)</f>
        <v>0</v>
      </c>
      <c r="J141" s="12"/>
      <c r="K141" s="60">
        <f>IF('Input Data'!$F$32&lt;5,0,IF('Input Data'!$F$32=5,0.25,IF('Input Data'!$F$32=6,0.3)))</f>
        <v>0.25</v>
      </c>
      <c r="L141" s="26" t="s">
        <v>2</v>
      </c>
      <c r="M141" s="720">
        <f>'Input Data'!$H$49</f>
        <v>0</v>
      </c>
      <c r="N141" s="710"/>
      <c r="O141" s="718">
        <f>IF('Input Data'!$F$32&gt;4,IF('Input Data'!$H$49&gt;0,$Q$106,0),0)</f>
        <v>0</v>
      </c>
      <c r="P141" s="17"/>
      <c r="Q141" s="704">
        <f>IF('Input Data'!$H$49&gt;0,(I141*K141*M141/M142*O141),0)</f>
        <v>0</v>
      </c>
    </row>
    <row r="142" spans="1:17" x14ac:dyDescent="0.2">
      <c r="A142" s="1381"/>
      <c r="B142" s="1382"/>
      <c r="C142" s="1382"/>
      <c r="D142" s="1382"/>
      <c r="E142" s="324"/>
      <c r="F142" s="324"/>
      <c r="G142" s="324"/>
      <c r="H142" s="324"/>
      <c r="I142" s="12"/>
      <c r="J142" s="12"/>
      <c r="K142" s="24"/>
      <c r="L142" s="8"/>
      <c r="M142" s="719">
        <f>IF('Input Data'!$H$49&gt;0,IF('Input Data'!$F$32&gt;4,'Input Data'!$H$45,0),0)</f>
        <v>0</v>
      </c>
      <c r="N142" s="710"/>
      <c r="O142" s="711"/>
      <c r="P142" s="17"/>
      <c r="Q142" s="704"/>
    </row>
    <row r="143" spans="1:17" x14ac:dyDescent="0.2">
      <c r="A143" s="56"/>
      <c r="B143" s="12"/>
      <c r="C143" s="15"/>
      <c r="D143" s="57"/>
      <c r="E143" s="57"/>
      <c r="F143" s="57"/>
      <c r="G143" s="57"/>
      <c r="H143" s="57"/>
      <c r="I143" s="12"/>
      <c r="J143" s="12"/>
      <c r="K143" s="60"/>
      <c r="L143" s="15"/>
      <c r="M143" s="719"/>
      <c r="N143" s="710"/>
      <c r="O143" s="711"/>
      <c r="P143" s="17"/>
      <c r="Q143" s="704"/>
    </row>
    <row r="144" spans="1:17" x14ac:dyDescent="0.2">
      <c r="A144" s="1419" t="s">
        <v>141</v>
      </c>
      <c r="B144" s="1420"/>
      <c r="C144" s="1382"/>
      <c r="D144" s="1382"/>
      <c r="E144" s="23"/>
      <c r="F144" s="23"/>
      <c r="G144" s="23"/>
      <c r="H144" s="23"/>
      <c r="I144" s="72">
        <f>IF('Input Data'!$H$50&gt;0,1.25,0)</f>
        <v>0</v>
      </c>
      <c r="J144" s="23" t="s">
        <v>1</v>
      </c>
      <c r="K144" s="60">
        <f>IF('Input Data'!$F$32&lt;5,0,IF('Input Data'!$F$32=5,0.25,IF('Input Data'!$F$32=6,0.3)))</f>
        <v>0.25</v>
      </c>
      <c r="L144" s="26" t="s">
        <v>2</v>
      </c>
      <c r="M144" s="720">
        <f>'Input Data'!$H$50</f>
        <v>0</v>
      </c>
      <c r="N144" s="710" t="s">
        <v>23</v>
      </c>
      <c r="O144" s="718">
        <f>IF('Input Data'!$F$32&gt;4,IF('Input Data'!$H$50&gt;0,$Q$106,0),0)</f>
        <v>0</v>
      </c>
      <c r="P144" s="54"/>
      <c r="Q144" s="704">
        <f>IF('Input Data'!$H$50&gt;0,(I144*K144*M144/M145*O144),0)</f>
        <v>0</v>
      </c>
    </row>
    <row r="145" spans="1:17" x14ac:dyDescent="0.2">
      <c r="A145" s="1421"/>
      <c r="B145" s="1422"/>
      <c r="C145" s="1422"/>
      <c r="D145" s="1422"/>
      <c r="E145" s="61"/>
      <c r="F145" s="61"/>
      <c r="G145" s="61"/>
      <c r="H145" s="61"/>
      <c r="I145" s="12"/>
      <c r="J145" s="61"/>
      <c r="K145" s="24"/>
      <c r="L145" s="8"/>
      <c r="M145" s="719">
        <f>IF('Input Data'!$H$50&gt;0,IF('Input Data'!$F$32&gt;4,'Input Data'!$H$45,0),0)</f>
        <v>0</v>
      </c>
      <c r="N145" s="714"/>
      <c r="O145" s="713"/>
      <c r="P145" s="73"/>
      <c r="Q145" s="686"/>
    </row>
    <row r="146" spans="1:17" x14ac:dyDescent="0.2">
      <c r="A146" s="13"/>
      <c r="B146" s="8"/>
      <c r="C146" s="12"/>
      <c r="D146" s="12"/>
      <c r="E146" s="61"/>
      <c r="F146" s="61"/>
      <c r="G146" s="61"/>
      <c r="H146" s="61"/>
      <c r="I146" s="12"/>
      <c r="J146" s="61"/>
      <c r="K146" s="352"/>
      <c r="L146" s="352"/>
      <c r="M146" s="716"/>
      <c r="N146" s="710"/>
      <c r="O146" s="713"/>
      <c r="P146" s="73"/>
      <c r="Q146" s="686"/>
    </row>
    <row r="147" spans="1:17" ht="25.5" customHeight="1" x14ac:dyDescent="0.2">
      <c r="A147" s="1426" t="s">
        <v>143</v>
      </c>
      <c r="B147" s="1427"/>
      <c r="C147" s="1427"/>
      <c r="D147" s="1427"/>
      <c r="E147" s="352"/>
      <c r="F147" s="352"/>
      <c r="G147" s="75">
        <f>IF('Input Data'!$H$51&gt;0,1.25,0)</f>
        <v>0</v>
      </c>
      <c r="H147" s="23" t="s">
        <v>1</v>
      </c>
      <c r="I147" s="72">
        <f>IF('Input Data'!$H$51&gt;0,1.25,0)</f>
        <v>0</v>
      </c>
      <c r="J147" s="23" t="s">
        <v>1</v>
      </c>
      <c r="K147" s="60">
        <f>IF('Input Data'!$F$32&lt;5,0,IF('Input Data'!$F$32=5,0.25,IF('Input Data'!$F$32=6,0.3)))</f>
        <v>0.25</v>
      </c>
      <c r="L147" s="54" t="s">
        <v>2</v>
      </c>
      <c r="M147" s="720">
        <f>'Input Data'!$H$51</f>
        <v>0</v>
      </c>
      <c r="N147" s="721" t="s">
        <v>23</v>
      </c>
      <c r="O147" s="718">
        <f>IF('Input Data'!$F$32&gt;4,IF('Input Data'!$H$51&gt;0,$Q$106,0),0)</f>
        <v>0</v>
      </c>
      <c r="P147" s="54"/>
      <c r="Q147" s="704">
        <f>IF('Input Data'!$H$51&gt;0,(G147*I147*K147*M147/M148*O147),0)</f>
        <v>0</v>
      </c>
    </row>
    <row r="148" spans="1:17" x14ac:dyDescent="0.2">
      <c r="A148" s="1428"/>
      <c r="B148" s="1429"/>
      <c r="C148" s="1429"/>
      <c r="D148" s="1429"/>
      <c r="E148" s="352"/>
      <c r="F148" s="352"/>
      <c r="G148" s="352"/>
      <c r="H148" s="352"/>
      <c r="I148" s="352"/>
      <c r="J148" s="352"/>
      <c r="K148" s="352"/>
      <c r="L148" s="352"/>
      <c r="M148" s="719">
        <f>IF('Input Data'!$H$51&gt;0,IF('Input Data'!$F$32&gt;4,'Input Data'!$H$45,0),0)</f>
        <v>0</v>
      </c>
      <c r="N148" s="716"/>
      <c r="O148" s="716"/>
      <c r="P148" s="352"/>
      <c r="Q148" s="681"/>
    </row>
    <row r="149" spans="1:17" ht="15.75" thickBot="1" x14ac:dyDescent="0.25">
      <c r="A149" s="395"/>
      <c r="B149" s="394"/>
      <c r="C149" s="394"/>
      <c r="D149" s="61"/>
      <c r="E149" s="61"/>
      <c r="F149" s="61"/>
      <c r="G149" s="61"/>
      <c r="H149" s="61"/>
      <c r="I149" s="12"/>
      <c r="J149" s="12"/>
      <c r="K149" s="24"/>
      <c r="L149" s="8"/>
      <c r="M149" s="58"/>
      <c r="N149" s="74"/>
      <c r="O149" s="73"/>
      <c r="P149" s="73"/>
      <c r="Q149" s="707"/>
    </row>
    <row r="150" spans="1:17" ht="17.25" thickTop="1" thickBot="1" x14ac:dyDescent="0.25">
      <c r="A150" s="80"/>
      <c r="B150" s="38"/>
      <c r="C150" s="38"/>
      <c r="D150" s="38"/>
      <c r="E150" s="38"/>
      <c r="F150" s="38"/>
      <c r="G150" s="81"/>
      <c r="H150" s="38"/>
      <c r="I150" s="388"/>
      <c r="J150" s="38"/>
      <c r="K150" s="80"/>
      <c r="L150" s="38"/>
      <c r="M150" s="38"/>
      <c r="N150" s="38"/>
      <c r="O150" s="344" t="s">
        <v>262</v>
      </c>
      <c r="P150" s="38"/>
      <c r="Q150" s="708">
        <f>SUM(Q138:Q149)</f>
        <v>0</v>
      </c>
    </row>
    <row r="151" spans="1:17" ht="15.75" thickTop="1" x14ac:dyDescent="0.2"/>
  </sheetData>
  <sheetProtection password="CD4C" sheet="1" objects="1" scenarios="1"/>
  <customSheetViews>
    <customSheetView guid="{F2EF8C40-5F38-4711-A114-3A47916B87AA}" scale="75" showPageBreaks="1" printArea="1" showRuler="0" topLeftCell="C79">
      <selection activeCell="P75" sqref="P75"/>
      <rowBreaks count="2" manualBreakCount="2">
        <brk id="44" min="1" max="17" man="1"/>
        <brk id="64" min="1" max="17" man="1"/>
      </rowBreaks>
      <pageMargins left="0.35433070866141736" right="0.35433070866141736" top="0.78740157480314965" bottom="0.78740157480314965" header="0.47244094488188981" footer="0.55118110236220474"/>
      <printOptions horizontalCentered="1"/>
      <pageSetup paperSize="8" scale="85" orientation="portrait" horizontalDpi="300" verticalDpi="300" r:id="rId1"/>
      <headerFooter alignWithMargins="0">
        <oddFooter>&amp;L&amp;"Arial,Regular"&amp;9&amp;A&amp;C&amp;"Arial,Regular"&amp;P&amp;R&amp;"Arial,Regular"&amp;9&amp;D</oddFooter>
      </headerFooter>
    </customSheetView>
    <customSheetView guid="{C3FD0C30-5FEE-44FC-8C8E-ACB1A98A43F5}" scale="65" showRuler="0" topLeftCell="A69">
      <selection activeCell="B89" sqref="B89"/>
      <rowBreaks count="1" manualBreakCount="1">
        <brk id="90" max="16" man="1"/>
      </rowBreaks>
      <pageMargins left="0.35433070866141736" right="0.35433070866141736" top="0.59055118110236227" bottom="0.59055118110236227" header="0.47244094488188981" footer="0.55118110236220474"/>
      <printOptions horizontalCentered="1"/>
      <pageSetup paperSize="9" scale="53" orientation="portrait" horizontalDpi="300" verticalDpi="300" r:id="rId2"/>
      <headerFooter alignWithMargins="0">
        <oddFooter>&amp;L&amp;"Arial,Regular"&amp;9&amp;F: 
&amp;A&amp;C&amp;"Arial,Regular"&amp;P&amp;R&amp;"Arial,Regular"&amp;9&amp;D</oddFooter>
      </headerFooter>
    </customSheetView>
  </customSheetViews>
  <mergeCells count="77">
    <mergeCell ref="M99:N99"/>
    <mergeCell ref="K8:L8"/>
    <mergeCell ref="K9:L9"/>
    <mergeCell ref="P4:Q4"/>
    <mergeCell ref="H5:J5"/>
    <mergeCell ref="P7:Q7"/>
    <mergeCell ref="B8:J8"/>
    <mergeCell ref="O99:P99"/>
    <mergeCell ref="O20:Q20"/>
    <mergeCell ref="A17:B17"/>
    <mergeCell ref="A20:B20"/>
    <mergeCell ref="C21:K21"/>
    <mergeCell ref="I70:O70"/>
    <mergeCell ref="L22:P22"/>
    <mergeCell ref="L20:M20"/>
    <mergeCell ref="B1:C2"/>
    <mergeCell ref="G2:K2"/>
    <mergeCell ref="B6:Q6"/>
    <mergeCell ref="M9:O9"/>
    <mergeCell ref="B9:J9"/>
    <mergeCell ref="M8:O8"/>
    <mergeCell ref="B95:Q96"/>
    <mergeCell ref="B10:J10"/>
    <mergeCell ref="P13:Q13"/>
    <mergeCell ref="B13:N13"/>
    <mergeCell ref="C16:I16"/>
    <mergeCell ref="B11:I11"/>
    <mergeCell ref="O11:Q11"/>
    <mergeCell ref="A16:B16"/>
    <mergeCell ref="B14:O14"/>
    <mergeCell ref="B15:O15"/>
    <mergeCell ref="I73:O73"/>
    <mergeCell ref="I71:J71"/>
    <mergeCell ref="L21:P21"/>
    <mergeCell ref="C17:I17"/>
    <mergeCell ref="B19:I19"/>
    <mergeCell ref="C20:I20"/>
    <mergeCell ref="A127:D128"/>
    <mergeCell ref="A124:D125"/>
    <mergeCell ref="A112:E113"/>
    <mergeCell ref="A147:D148"/>
    <mergeCell ref="A130:D131"/>
    <mergeCell ref="A144:D145"/>
    <mergeCell ref="A138:D139"/>
    <mergeCell ref="A141:D142"/>
    <mergeCell ref="A133:D134"/>
    <mergeCell ref="A121:D122"/>
    <mergeCell ref="F100:H100"/>
    <mergeCell ref="K99:L99"/>
    <mergeCell ref="K100:L100"/>
    <mergeCell ref="K101:L101"/>
    <mergeCell ref="F99:H99"/>
    <mergeCell ref="C99:E99"/>
    <mergeCell ref="C100:E100"/>
    <mergeCell ref="C101:E101"/>
    <mergeCell ref="I99:J99"/>
    <mergeCell ref="A115:D116"/>
    <mergeCell ref="A118:D119"/>
    <mergeCell ref="C102:E102"/>
    <mergeCell ref="I100:J100"/>
    <mergeCell ref="I101:J101"/>
    <mergeCell ref="F101:H101"/>
    <mergeCell ref="C103:E103"/>
    <mergeCell ref="O103:P103"/>
    <mergeCell ref="O102:P102"/>
    <mergeCell ref="O101:P101"/>
    <mergeCell ref="O100:P100"/>
    <mergeCell ref="K103:L103"/>
    <mergeCell ref="F103:H103"/>
    <mergeCell ref="M103:N103"/>
    <mergeCell ref="M102:N102"/>
    <mergeCell ref="F102:H102"/>
    <mergeCell ref="I102:J102"/>
    <mergeCell ref="I103:J103"/>
    <mergeCell ref="K102:L102"/>
    <mergeCell ref="M100:N100"/>
    <mergeCell ref="M101:N101"/>
  </mergeCells>
  <phoneticPr fontId="48" type="noConversion"/>
  <conditionalFormatting sqref="Q103 O103 M103 B103:F103 I103:K103">
    <cfRule type="expression" dxfId="0" priority="1" stopIfTrue="1">
      <formula>B103&lt;B102</formula>
    </cfRule>
  </conditionalFormatting>
  <printOptions horizontalCentered="1"/>
  <pageMargins left="0.74803149606299213" right="0.55118110236220474" top="0.78740157480314965" bottom="0.78740157480314965" header="0.47244094488188981" footer="0.55118110236220474"/>
  <pageSetup paperSize="9" scale="43" orientation="portrait" horizontalDpi="300" verticalDpi="300" r:id="rId3"/>
  <headerFooter alignWithMargins="0">
    <oddFooter>&amp;L&amp;"Arial,Regular"&amp;9&amp;F: 
&amp;A&amp;C&amp;"Arial,Regular"&amp;P&amp;R&amp;"Arial,Regular"&amp;9&amp;D</oddFooter>
  </headerFooter>
  <rowBreaks count="1" manualBreakCount="1">
    <brk id="103" max="16" man="1"/>
  </rowBreaks>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19"/>
  <sheetViews>
    <sheetView topLeftCell="C1" zoomScale="75" workbookViewId="0">
      <selection activeCell="I13" sqref="I13"/>
    </sheetView>
  </sheetViews>
  <sheetFormatPr defaultRowHeight="15" x14ac:dyDescent="0.2"/>
  <cols>
    <col min="1" max="1" width="3.109375" customWidth="1"/>
    <col min="2" max="2" width="14.109375" customWidth="1"/>
    <col min="3" max="3" width="11.33203125" customWidth="1"/>
    <col min="4" max="5" width="10.6640625" customWidth="1"/>
    <col min="6" max="6" width="4.44140625" customWidth="1"/>
    <col min="8" max="8" width="30.109375" customWidth="1"/>
    <col min="10" max="10" width="2.77734375" customWidth="1"/>
  </cols>
  <sheetData>
    <row r="1" spans="1:12" ht="20.25" x14ac:dyDescent="0.3">
      <c r="A1" s="3"/>
      <c r="B1" s="342" t="s">
        <v>346</v>
      </c>
    </row>
    <row r="2" spans="1:12" ht="33" customHeight="1" thickBot="1" x14ac:dyDescent="0.3">
      <c r="A2" s="3"/>
      <c r="B2" s="303" t="s">
        <v>342</v>
      </c>
      <c r="C2" s="1498" t="s">
        <v>126</v>
      </c>
      <c r="D2" s="1499"/>
      <c r="E2" s="1499"/>
      <c r="G2" s="837" t="s">
        <v>362</v>
      </c>
      <c r="H2" s="838"/>
      <c r="I2" s="838"/>
      <c r="J2" s="838"/>
      <c r="K2" s="838"/>
      <c r="L2" s="838"/>
    </row>
    <row r="3" spans="1:12" ht="20.100000000000001" customHeight="1" x14ac:dyDescent="0.2">
      <c r="A3" s="3"/>
      <c r="B3" s="560">
        <v>0</v>
      </c>
      <c r="C3" s="561">
        <f>B4</f>
        <v>490000</v>
      </c>
      <c r="D3" s="562">
        <v>0</v>
      </c>
      <c r="E3" s="563">
        <v>0.125</v>
      </c>
      <c r="G3" s="839" t="s">
        <v>363</v>
      </c>
      <c r="H3" s="840" t="s">
        <v>364</v>
      </c>
      <c r="I3" s="841" t="s">
        <v>365</v>
      </c>
      <c r="J3" s="842"/>
      <c r="K3" s="843" t="s">
        <v>366</v>
      </c>
      <c r="L3" s="844" t="s">
        <v>367</v>
      </c>
    </row>
    <row r="4" spans="1:12" ht="20.100000000000001" customHeight="1" x14ac:dyDescent="0.2">
      <c r="A4" s="3"/>
      <c r="B4" s="564">
        <v>490000</v>
      </c>
      <c r="C4" s="565">
        <f t="shared" ref="C4:C9" si="0">B5</f>
        <v>1225000</v>
      </c>
      <c r="D4" s="565">
        <v>61250</v>
      </c>
      <c r="E4" s="566">
        <v>0.125</v>
      </c>
      <c r="G4" s="845" t="s">
        <v>368</v>
      </c>
      <c r="H4" s="846" t="s">
        <v>369</v>
      </c>
      <c r="I4" s="847">
        <v>0.05</v>
      </c>
      <c r="J4" s="848" t="s">
        <v>23</v>
      </c>
      <c r="K4" s="849">
        <v>1</v>
      </c>
      <c r="L4" s="850">
        <v>0.05</v>
      </c>
    </row>
    <row r="5" spans="1:12" ht="20.100000000000001" customHeight="1" x14ac:dyDescent="0.2">
      <c r="A5" s="3"/>
      <c r="B5" s="567">
        <v>1225000</v>
      </c>
      <c r="C5" s="565">
        <f t="shared" si="0"/>
        <v>6000000</v>
      </c>
      <c r="D5" s="565">
        <v>153125</v>
      </c>
      <c r="E5" s="568">
        <v>0.1</v>
      </c>
      <c r="G5" s="845" t="s">
        <v>370</v>
      </c>
      <c r="H5" s="846" t="s">
        <v>371</v>
      </c>
      <c r="I5" s="847">
        <f>IF('Input Data'!$F$32&lt;2,0,20%)</f>
        <v>0.2</v>
      </c>
      <c r="J5" s="848" t="s">
        <v>23</v>
      </c>
      <c r="K5" s="849">
        <f>IF('Input Data'!$F$32=2,'Input Data'!$D$33,1)</f>
        <v>1</v>
      </c>
      <c r="L5" s="850">
        <f>I5*K5+L4</f>
        <v>0.25</v>
      </c>
    </row>
    <row r="6" spans="1:12" ht="20.100000000000001" customHeight="1" x14ac:dyDescent="0.2">
      <c r="A6" s="3"/>
      <c r="B6" s="567">
        <v>6000000</v>
      </c>
      <c r="C6" s="565">
        <f t="shared" si="0"/>
        <v>12250000</v>
      </c>
      <c r="D6" s="565">
        <v>630625</v>
      </c>
      <c r="E6" s="568">
        <v>0.09</v>
      </c>
      <c r="G6" s="845" t="s">
        <v>372</v>
      </c>
      <c r="H6" s="846" t="s">
        <v>373</v>
      </c>
      <c r="I6" s="847">
        <f>IF('Input Data'!$F$32&lt;3,0,30%)</f>
        <v>0.3</v>
      </c>
      <c r="J6" s="848" t="s">
        <v>23</v>
      </c>
      <c r="K6" s="849">
        <f>IF('Input Data'!$F$32=3,'Input Data'!$D$33,1)</f>
        <v>1</v>
      </c>
      <c r="L6" s="850">
        <f>I6*K6+L5</f>
        <v>0.55000000000000004</v>
      </c>
    </row>
    <row r="7" spans="1:12" ht="20.100000000000001" customHeight="1" thickBot="1" x14ac:dyDescent="0.25">
      <c r="A7" s="3"/>
      <c r="B7" s="567">
        <v>12250000</v>
      </c>
      <c r="C7" s="565">
        <f t="shared" si="0"/>
        <v>30500000</v>
      </c>
      <c r="D7" s="565">
        <v>1193125</v>
      </c>
      <c r="E7" s="568">
        <v>0.08</v>
      </c>
      <c r="G7" s="851" t="s">
        <v>374</v>
      </c>
      <c r="H7" s="852" t="s">
        <v>375</v>
      </c>
      <c r="I7" s="853">
        <f>IF('Input Data'!$F$32&lt;4,0,15%)</f>
        <v>0.15</v>
      </c>
      <c r="J7" s="854" t="s">
        <v>23</v>
      </c>
      <c r="K7" s="855">
        <f>IF('Input Data'!$F$32=4,'Input Data'!$D$33,1)</f>
        <v>1</v>
      </c>
      <c r="L7" s="856">
        <f>I7*K7+L6</f>
        <v>0.70000000000000007</v>
      </c>
    </row>
    <row r="8" spans="1:12" ht="20.100000000000001" customHeight="1" x14ac:dyDescent="0.2">
      <c r="A8" s="3"/>
      <c r="B8" s="567">
        <v>30500000</v>
      </c>
      <c r="C8" s="565">
        <f t="shared" si="0"/>
        <v>61250000</v>
      </c>
      <c r="D8" s="565">
        <v>2653125</v>
      </c>
      <c r="E8" s="568">
        <v>7.0000000000000007E-2</v>
      </c>
    </row>
    <row r="9" spans="1:12" ht="20.100000000000001" customHeight="1" x14ac:dyDescent="0.2">
      <c r="A9" s="3"/>
      <c r="B9" s="567">
        <v>61250000</v>
      </c>
      <c r="C9" s="565">
        <f t="shared" si="0"/>
        <v>367500000</v>
      </c>
      <c r="D9" s="569">
        <v>4805625</v>
      </c>
      <c r="E9" s="568">
        <v>7.0000000000000007E-2</v>
      </c>
      <c r="H9" s="857" t="s">
        <v>369</v>
      </c>
      <c r="I9" s="858">
        <v>5</v>
      </c>
    </row>
    <row r="10" spans="1:12" ht="20.100000000000001" customHeight="1" thickBot="1" x14ac:dyDescent="0.25">
      <c r="A10" s="3"/>
      <c r="B10" s="570">
        <v>367500000</v>
      </c>
      <c r="C10" s="571">
        <v>1000000000</v>
      </c>
      <c r="D10" s="572">
        <v>26243125</v>
      </c>
      <c r="E10" s="573">
        <v>7.0000000000000007E-2</v>
      </c>
      <c r="H10" s="857" t="s">
        <v>371</v>
      </c>
      <c r="I10" s="858">
        <v>20</v>
      </c>
    </row>
    <row r="11" spans="1:12" x14ac:dyDescent="0.2">
      <c r="A11" s="3"/>
      <c r="H11" s="857" t="s">
        <v>376</v>
      </c>
      <c r="I11" s="858">
        <v>30</v>
      </c>
    </row>
    <row r="12" spans="1:12" x14ac:dyDescent="0.2">
      <c r="A12" s="3"/>
      <c r="H12" s="857" t="s">
        <v>375</v>
      </c>
      <c r="I12" s="858">
        <v>15</v>
      </c>
    </row>
    <row r="13" spans="1:12" ht="9.75" customHeight="1" x14ac:dyDescent="0.2">
      <c r="A13" s="3"/>
    </row>
    <row r="14" spans="1:12" ht="16.5" customHeight="1" x14ac:dyDescent="0.2">
      <c r="A14" s="3"/>
      <c r="H14" s="857" t="s">
        <v>377</v>
      </c>
      <c r="I14" s="858">
        <v>25</v>
      </c>
    </row>
    <row r="15" spans="1:12" ht="15" customHeight="1" x14ac:dyDescent="0.2">
      <c r="A15" s="3"/>
      <c r="H15" s="3" t="s">
        <v>378</v>
      </c>
      <c r="I15" s="858">
        <v>5</v>
      </c>
    </row>
    <row r="16" spans="1:12" ht="15" customHeight="1" x14ac:dyDescent="0.2">
      <c r="A16" s="3"/>
    </row>
    <row r="17" spans="1:1" x14ac:dyDescent="0.2">
      <c r="A17" s="3"/>
    </row>
    <row r="18" spans="1:1" ht="15.75" customHeight="1" x14ac:dyDescent="0.2">
      <c r="A18" s="3"/>
    </row>
    <row r="19" spans="1:1" x14ac:dyDescent="0.2">
      <c r="A19" s="3"/>
    </row>
  </sheetData>
  <sheetProtection password="CD4C" sheet="1" objects="1" scenarios="1"/>
  <customSheetViews>
    <customSheetView guid="{F2EF8C40-5F38-4711-A114-3A47916B87AA}" scale="75" showRuler="0" topLeftCell="E8">
      <selection activeCell="I24" sqref="I24"/>
      <pageMargins left="0.75" right="0.75" top="1" bottom="1" header="0.5" footer="0.5"/>
      <pageSetup paperSize="9" orientation="portrait" horizontalDpi="300" verticalDpi="300" r:id="rId1"/>
      <headerFooter alignWithMargins="0"/>
    </customSheetView>
    <customSheetView guid="{C3FD0C30-5FEE-44FC-8C8E-ACB1A98A43F5}" scale="75" state="hidden" showRuler="0">
      <selection activeCell="H6" sqref="H6"/>
      <pageMargins left="0.75" right="0.75" top="1" bottom="1" header="0.5" footer="0.5"/>
      <pageSetup paperSize="9" orientation="portrait" horizontalDpi="300" verticalDpi="300" r:id="rId2"/>
      <headerFooter alignWithMargins="0"/>
    </customSheetView>
  </customSheetViews>
  <mergeCells count="1">
    <mergeCell ref="C2:E2"/>
  </mergeCells>
  <phoneticPr fontId="48" type="noConversion"/>
  <pageMargins left="0.75" right="0.75" top="1" bottom="1" header="0.5" footer="0.5"/>
  <pageSetup paperSize="9" orientation="portrait" horizontalDpi="300" verticalDpi="300"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pageSetUpPr fitToPage="1"/>
  </sheetPr>
  <dimension ref="A1:N43"/>
  <sheetViews>
    <sheetView zoomScale="75" zoomScaleNormal="75" zoomScaleSheetLayoutView="75" workbookViewId="0">
      <selection activeCell="D2" sqref="D2"/>
    </sheetView>
  </sheetViews>
  <sheetFormatPr defaultRowHeight="15" x14ac:dyDescent="0.2"/>
  <cols>
    <col min="1" max="2" width="9.5546875" customWidth="1"/>
    <col min="3" max="3" width="12.6640625" customWidth="1"/>
    <col min="4" max="4" width="12.44140625" customWidth="1"/>
    <col min="5" max="5" width="9.5546875" customWidth="1"/>
    <col min="6" max="6" width="12.77734375" customWidth="1"/>
    <col min="7" max="7" width="3.21875" customWidth="1"/>
    <col min="8" max="8" width="9.5546875" customWidth="1"/>
    <col min="9" max="9" width="11" customWidth="1"/>
    <col min="10" max="10" width="13.44140625" customWidth="1"/>
    <col min="11" max="11" width="11.88671875" customWidth="1"/>
    <col min="12" max="12" width="11.109375" customWidth="1"/>
    <col min="13" max="13" width="12.88671875" customWidth="1"/>
  </cols>
  <sheetData>
    <row r="1" spans="1:14" ht="18" x14ac:dyDescent="0.2">
      <c r="A1" s="904" t="s">
        <v>410</v>
      </c>
      <c r="B1" s="103"/>
      <c r="C1" s="104"/>
      <c r="D1" s="104"/>
      <c r="E1" s="120" t="s">
        <v>169</v>
      </c>
      <c r="F1" s="104"/>
      <c r="G1" s="104"/>
      <c r="H1" s="104"/>
      <c r="I1" s="104"/>
      <c r="J1" s="104"/>
      <c r="K1" s="104"/>
      <c r="L1" s="104"/>
      <c r="M1" s="104"/>
      <c r="N1" s="88"/>
    </row>
    <row r="2" spans="1:14" ht="15.75" x14ac:dyDescent="0.2">
      <c r="A2" s="1500" t="s">
        <v>296</v>
      </c>
      <c r="B2" s="1500"/>
      <c r="C2" s="1500"/>
      <c r="D2" s="894">
        <f>'Input Data'!$D$29</f>
        <v>0</v>
      </c>
      <c r="E2" s="105" t="s">
        <v>251</v>
      </c>
      <c r="F2" s="895">
        <f>'Input Data'!$D$6</f>
        <v>0</v>
      </c>
      <c r="G2" s="106"/>
      <c r="H2" s="1501" t="s">
        <v>107</v>
      </c>
      <c r="I2" s="1501"/>
      <c r="J2" s="1502"/>
      <c r="K2" s="107" t="str">
        <f>IF('Input Data'!D17&gt;0,"Y","N")</f>
        <v>N</v>
      </c>
      <c r="L2" s="106"/>
      <c r="M2" s="106"/>
      <c r="N2" s="88"/>
    </row>
    <row r="3" spans="1:14" ht="9.75" customHeight="1" thickBot="1" x14ac:dyDescent="0.25">
      <c r="A3" s="108"/>
      <c r="B3" s="108"/>
      <c r="C3" s="106"/>
      <c r="D3" s="106"/>
      <c r="E3" s="106"/>
      <c r="F3" s="633"/>
      <c r="G3" s="106"/>
      <c r="H3" s="108"/>
      <c r="I3" s="108"/>
      <c r="J3" s="109"/>
      <c r="K3" s="106"/>
      <c r="L3" s="106"/>
      <c r="M3" s="110"/>
      <c r="N3" s="88"/>
    </row>
    <row r="4" spans="1:14" ht="68.25" customHeight="1" thickTop="1" thickBot="1" x14ac:dyDescent="0.25">
      <c r="A4" s="111" t="s">
        <v>159</v>
      </c>
      <c r="B4" s="292" t="s">
        <v>9</v>
      </c>
      <c r="C4" s="635" t="s">
        <v>390</v>
      </c>
      <c r="D4" s="635" t="s">
        <v>387</v>
      </c>
      <c r="E4" s="112" t="s">
        <v>388</v>
      </c>
      <c r="F4" s="636" t="s">
        <v>389</v>
      </c>
      <c r="G4" s="113"/>
      <c r="H4" s="111" t="s">
        <v>159</v>
      </c>
      <c r="I4" s="292" t="s">
        <v>9</v>
      </c>
      <c r="J4" s="635" t="s">
        <v>390</v>
      </c>
      <c r="K4" s="635" t="s">
        <v>387</v>
      </c>
      <c r="L4" s="112" t="s">
        <v>388</v>
      </c>
      <c r="M4" s="636" t="s">
        <v>389</v>
      </c>
    </row>
    <row r="5" spans="1:14" ht="27" thickTop="1" thickBot="1" x14ac:dyDescent="0.25">
      <c r="A5" s="114" t="s">
        <v>160</v>
      </c>
      <c r="B5" s="295"/>
      <c r="C5" s="724">
        <v>0</v>
      </c>
      <c r="D5" s="725">
        <f>IF($K$2="Y",((C5-E5)/1.14),C5)</f>
        <v>0</v>
      </c>
      <c r="E5" s="724"/>
      <c r="F5" s="726">
        <f>SUM(D5:E5)</f>
        <v>0</v>
      </c>
      <c r="G5" s="106"/>
      <c r="H5" s="115" t="s">
        <v>161</v>
      </c>
      <c r="I5" s="294"/>
      <c r="J5" s="729">
        <f>C42</f>
        <v>0</v>
      </c>
      <c r="K5" s="730">
        <f>D42</f>
        <v>0</v>
      </c>
      <c r="L5" s="729">
        <f>E42</f>
        <v>0</v>
      </c>
      <c r="M5" s="731">
        <f>SUM(K5:L5)</f>
        <v>0</v>
      </c>
    </row>
    <row r="6" spans="1:14" x14ac:dyDescent="0.2">
      <c r="A6" s="116">
        <f t="shared" ref="A6:A41" si="0">A5+1</f>
        <v>2</v>
      </c>
      <c r="B6" s="296"/>
      <c r="C6" s="724">
        <v>0</v>
      </c>
      <c r="D6" s="725">
        <f t="shared" ref="D6:D41" si="1">IF($K$2="Y",((C6-E6)/1.14),C6)</f>
        <v>0</v>
      </c>
      <c r="E6" s="724">
        <v>0</v>
      </c>
      <c r="F6" s="726">
        <f t="shared" ref="F6:F41" si="2">SUM(D6:E6)</f>
        <v>0</v>
      </c>
      <c r="G6" s="106"/>
      <c r="H6" s="117" t="s">
        <v>162</v>
      </c>
      <c r="I6" s="295"/>
      <c r="J6" s="732">
        <v>0</v>
      </c>
      <c r="K6" s="725">
        <f t="shared" ref="K6:K41" si="3">IF($K$2="Y",((J6-L6)/1.14),J6)</f>
        <v>0</v>
      </c>
      <c r="L6" s="732">
        <v>0</v>
      </c>
      <c r="M6" s="733">
        <f t="shared" ref="M6:M41" si="4">SUM(K6:L6)</f>
        <v>0</v>
      </c>
    </row>
    <row r="7" spans="1:14" x14ac:dyDescent="0.2">
      <c r="A7" s="116">
        <f t="shared" si="0"/>
        <v>3</v>
      </c>
      <c r="B7" s="296"/>
      <c r="C7" s="724">
        <v>0</v>
      </c>
      <c r="D7" s="725">
        <f t="shared" si="1"/>
        <v>0</v>
      </c>
      <c r="E7" s="724">
        <v>0</v>
      </c>
      <c r="F7" s="726">
        <f t="shared" si="2"/>
        <v>0</v>
      </c>
      <c r="G7" s="106"/>
      <c r="H7" s="116">
        <f t="shared" ref="H7:H41" si="5">H6+1</f>
        <v>39</v>
      </c>
      <c r="I7" s="296"/>
      <c r="J7" s="724">
        <v>0</v>
      </c>
      <c r="K7" s="725">
        <f t="shared" si="3"/>
        <v>0</v>
      </c>
      <c r="L7" s="724">
        <v>0</v>
      </c>
      <c r="M7" s="726">
        <f t="shared" si="4"/>
        <v>0</v>
      </c>
    </row>
    <row r="8" spans="1:14" x14ac:dyDescent="0.2">
      <c r="A8" s="116">
        <f t="shared" si="0"/>
        <v>4</v>
      </c>
      <c r="B8" s="296"/>
      <c r="C8" s="724">
        <v>0</v>
      </c>
      <c r="D8" s="725">
        <f t="shared" si="1"/>
        <v>0</v>
      </c>
      <c r="E8" s="724">
        <v>0</v>
      </c>
      <c r="F8" s="726">
        <f t="shared" si="2"/>
        <v>0</v>
      </c>
      <c r="G8" s="106"/>
      <c r="H8" s="116">
        <f t="shared" si="5"/>
        <v>40</v>
      </c>
      <c r="I8" s="296"/>
      <c r="J8" s="724">
        <v>0</v>
      </c>
      <c r="K8" s="725">
        <f t="shared" si="3"/>
        <v>0</v>
      </c>
      <c r="L8" s="724">
        <v>0</v>
      </c>
      <c r="M8" s="726">
        <f t="shared" si="4"/>
        <v>0</v>
      </c>
    </row>
    <row r="9" spans="1:14" x14ac:dyDescent="0.2">
      <c r="A9" s="116">
        <f t="shared" si="0"/>
        <v>5</v>
      </c>
      <c r="B9" s="296"/>
      <c r="C9" s="724">
        <v>0</v>
      </c>
      <c r="D9" s="725">
        <f t="shared" si="1"/>
        <v>0</v>
      </c>
      <c r="E9" s="724">
        <v>0</v>
      </c>
      <c r="F9" s="726">
        <f t="shared" si="2"/>
        <v>0</v>
      </c>
      <c r="G9" s="106"/>
      <c r="H9" s="116">
        <f t="shared" si="5"/>
        <v>41</v>
      </c>
      <c r="I9" s="296"/>
      <c r="J9" s="724">
        <v>0</v>
      </c>
      <c r="K9" s="725">
        <f t="shared" si="3"/>
        <v>0</v>
      </c>
      <c r="L9" s="724">
        <v>0</v>
      </c>
      <c r="M9" s="726">
        <f t="shared" si="4"/>
        <v>0</v>
      </c>
    </row>
    <row r="10" spans="1:14" x14ac:dyDescent="0.2">
      <c r="A10" s="116">
        <f t="shared" si="0"/>
        <v>6</v>
      </c>
      <c r="B10" s="296"/>
      <c r="C10" s="724">
        <v>0</v>
      </c>
      <c r="D10" s="725">
        <f t="shared" si="1"/>
        <v>0</v>
      </c>
      <c r="E10" s="724">
        <v>0</v>
      </c>
      <c r="F10" s="726">
        <f t="shared" si="2"/>
        <v>0</v>
      </c>
      <c r="G10" s="106"/>
      <c r="H10" s="116">
        <f t="shared" si="5"/>
        <v>42</v>
      </c>
      <c r="I10" s="296"/>
      <c r="J10" s="724">
        <v>0</v>
      </c>
      <c r="K10" s="725">
        <f t="shared" si="3"/>
        <v>0</v>
      </c>
      <c r="L10" s="724">
        <v>0</v>
      </c>
      <c r="M10" s="726">
        <f t="shared" si="4"/>
        <v>0</v>
      </c>
    </row>
    <row r="11" spans="1:14" x14ac:dyDescent="0.2">
      <c r="A11" s="116">
        <f t="shared" si="0"/>
        <v>7</v>
      </c>
      <c r="B11" s="296"/>
      <c r="C11" s="724">
        <v>0</v>
      </c>
      <c r="D11" s="725">
        <f t="shared" si="1"/>
        <v>0</v>
      </c>
      <c r="E11" s="724">
        <v>0</v>
      </c>
      <c r="F11" s="726">
        <f t="shared" si="2"/>
        <v>0</v>
      </c>
      <c r="G11" s="106"/>
      <c r="H11" s="116">
        <f t="shared" si="5"/>
        <v>43</v>
      </c>
      <c r="I11" s="296"/>
      <c r="J11" s="724">
        <v>0</v>
      </c>
      <c r="K11" s="725">
        <f t="shared" si="3"/>
        <v>0</v>
      </c>
      <c r="L11" s="724">
        <v>0</v>
      </c>
      <c r="M11" s="726">
        <f t="shared" si="4"/>
        <v>0</v>
      </c>
    </row>
    <row r="12" spans="1:14" x14ac:dyDescent="0.2">
      <c r="A12" s="116">
        <f t="shared" si="0"/>
        <v>8</v>
      </c>
      <c r="B12" s="296"/>
      <c r="C12" s="724">
        <v>0</v>
      </c>
      <c r="D12" s="725">
        <f t="shared" si="1"/>
        <v>0</v>
      </c>
      <c r="E12" s="724">
        <v>0</v>
      </c>
      <c r="F12" s="726">
        <f t="shared" si="2"/>
        <v>0</v>
      </c>
      <c r="G12" s="106"/>
      <c r="H12" s="116">
        <f t="shared" si="5"/>
        <v>44</v>
      </c>
      <c r="I12" s="296"/>
      <c r="J12" s="724">
        <v>0</v>
      </c>
      <c r="K12" s="725">
        <f t="shared" si="3"/>
        <v>0</v>
      </c>
      <c r="L12" s="724">
        <v>0</v>
      </c>
      <c r="M12" s="726">
        <f t="shared" si="4"/>
        <v>0</v>
      </c>
    </row>
    <row r="13" spans="1:14" x14ac:dyDescent="0.2">
      <c r="A13" s="116">
        <f t="shared" si="0"/>
        <v>9</v>
      </c>
      <c r="B13" s="296"/>
      <c r="C13" s="724">
        <v>0</v>
      </c>
      <c r="D13" s="725">
        <f t="shared" si="1"/>
        <v>0</v>
      </c>
      <c r="E13" s="724">
        <v>0</v>
      </c>
      <c r="F13" s="726">
        <f t="shared" si="2"/>
        <v>0</v>
      </c>
      <c r="G13" s="106"/>
      <c r="H13" s="116">
        <f t="shared" si="5"/>
        <v>45</v>
      </c>
      <c r="I13" s="296"/>
      <c r="J13" s="724">
        <v>0</v>
      </c>
      <c r="K13" s="725">
        <f t="shared" si="3"/>
        <v>0</v>
      </c>
      <c r="L13" s="724">
        <v>0</v>
      </c>
      <c r="M13" s="726">
        <f t="shared" si="4"/>
        <v>0</v>
      </c>
    </row>
    <row r="14" spans="1:14" x14ac:dyDescent="0.2">
      <c r="A14" s="116">
        <f t="shared" si="0"/>
        <v>10</v>
      </c>
      <c r="B14" s="296"/>
      <c r="C14" s="724">
        <v>0</v>
      </c>
      <c r="D14" s="725">
        <f t="shared" si="1"/>
        <v>0</v>
      </c>
      <c r="E14" s="724">
        <v>0</v>
      </c>
      <c r="F14" s="726">
        <f t="shared" si="2"/>
        <v>0</v>
      </c>
      <c r="G14" s="106"/>
      <c r="H14" s="116">
        <f t="shared" si="5"/>
        <v>46</v>
      </c>
      <c r="I14" s="296"/>
      <c r="J14" s="724">
        <v>0</v>
      </c>
      <c r="K14" s="725">
        <f t="shared" si="3"/>
        <v>0</v>
      </c>
      <c r="L14" s="724">
        <v>0</v>
      </c>
      <c r="M14" s="726">
        <f t="shared" si="4"/>
        <v>0</v>
      </c>
    </row>
    <row r="15" spans="1:14" x14ac:dyDescent="0.2">
      <c r="A15" s="116">
        <f t="shared" si="0"/>
        <v>11</v>
      </c>
      <c r="B15" s="296"/>
      <c r="C15" s="724">
        <v>0</v>
      </c>
      <c r="D15" s="725">
        <f t="shared" si="1"/>
        <v>0</v>
      </c>
      <c r="E15" s="724">
        <v>0</v>
      </c>
      <c r="F15" s="726">
        <f t="shared" si="2"/>
        <v>0</v>
      </c>
      <c r="G15" s="106"/>
      <c r="H15" s="116">
        <f t="shared" si="5"/>
        <v>47</v>
      </c>
      <c r="I15" s="296"/>
      <c r="J15" s="724">
        <v>0</v>
      </c>
      <c r="K15" s="725">
        <f t="shared" si="3"/>
        <v>0</v>
      </c>
      <c r="L15" s="724">
        <v>0</v>
      </c>
      <c r="M15" s="726">
        <f t="shared" si="4"/>
        <v>0</v>
      </c>
    </row>
    <row r="16" spans="1:14" x14ac:dyDescent="0.2">
      <c r="A16" s="116">
        <f t="shared" si="0"/>
        <v>12</v>
      </c>
      <c r="B16" s="296"/>
      <c r="C16" s="724">
        <v>0</v>
      </c>
      <c r="D16" s="725">
        <f t="shared" si="1"/>
        <v>0</v>
      </c>
      <c r="E16" s="724">
        <v>0</v>
      </c>
      <c r="F16" s="726">
        <f t="shared" si="2"/>
        <v>0</v>
      </c>
      <c r="G16" s="106"/>
      <c r="H16" s="116">
        <f t="shared" si="5"/>
        <v>48</v>
      </c>
      <c r="I16" s="296"/>
      <c r="J16" s="724">
        <v>0</v>
      </c>
      <c r="K16" s="725">
        <f t="shared" si="3"/>
        <v>0</v>
      </c>
      <c r="L16" s="724">
        <v>0</v>
      </c>
      <c r="M16" s="726">
        <f t="shared" si="4"/>
        <v>0</v>
      </c>
    </row>
    <row r="17" spans="1:13" x14ac:dyDescent="0.2">
      <c r="A17" s="116">
        <f t="shared" si="0"/>
        <v>13</v>
      </c>
      <c r="B17" s="296"/>
      <c r="C17" s="724">
        <v>0</v>
      </c>
      <c r="D17" s="725">
        <f t="shared" si="1"/>
        <v>0</v>
      </c>
      <c r="E17" s="724">
        <v>0</v>
      </c>
      <c r="F17" s="726">
        <f t="shared" si="2"/>
        <v>0</v>
      </c>
      <c r="G17" s="106"/>
      <c r="H17" s="116">
        <f t="shared" si="5"/>
        <v>49</v>
      </c>
      <c r="I17" s="296"/>
      <c r="J17" s="724">
        <v>0</v>
      </c>
      <c r="K17" s="725">
        <f t="shared" si="3"/>
        <v>0</v>
      </c>
      <c r="L17" s="724">
        <v>0</v>
      </c>
      <c r="M17" s="726">
        <f t="shared" si="4"/>
        <v>0</v>
      </c>
    </row>
    <row r="18" spans="1:13" x14ac:dyDescent="0.2">
      <c r="A18" s="116">
        <f t="shared" si="0"/>
        <v>14</v>
      </c>
      <c r="B18" s="296"/>
      <c r="C18" s="724">
        <v>0</v>
      </c>
      <c r="D18" s="725">
        <f t="shared" si="1"/>
        <v>0</v>
      </c>
      <c r="E18" s="724">
        <v>0</v>
      </c>
      <c r="F18" s="726">
        <f t="shared" si="2"/>
        <v>0</v>
      </c>
      <c r="G18" s="106"/>
      <c r="H18" s="116">
        <f t="shared" si="5"/>
        <v>50</v>
      </c>
      <c r="I18" s="296"/>
      <c r="J18" s="724">
        <v>0</v>
      </c>
      <c r="K18" s="725">
        <f t="shared" si="3"/>
        <v>0</v>
      </c>
      <c r="L18" s="724">
        <v>0</v>
      </c>
      <c r="M18" s="726">
        <f t="shared" si="4"/>
        <v>0</v>
      </c>
    </row>
    <row r="19" spans="1:13" x14ac:dyDescent="0.2">
      <c r="A19" s="116">
        <f t="shared" si="0"/>
        <v>15</v>
      </c>
      <c r="B19" s="296"/>
      <c r="C19" s="724">
        <v>0</v>
      </c>
      <c r="D19" s="725">
        <f t="shared" si="1"/>
        <v>0</v>
      </c>
      <c r="E19" s="724">
        <v>0</v>
      </c>
      <c r="F19" s="726">
        <f t="shared" si="2"/>
        <v>0</v>
      </c>
      <c r="G19" s="106"/>
      <c r="H19" s="116">
        <f t="shared" si="5"/>
        <v>51</v>
      </c>
      <c r="I19" s="296"/>
      <c r="J19" s="724">
        <v>0</v>
      </c>
      <c r="K19" s="725">
        <f t="shared" si="3"/>
        <v>0</v>
      </c>
      <c r="L19" s="724">
        <v>0</v>
      </c>
      <c r="M19" s="726">
        <f t="shared" si="4"/>
        <v>0</v>
      </c>
    </row>
    <row r="20" spans="1:13" x14ac:dyDescent="0.2">
      <c r="A20" s="116">
        <f t="shared" si="0"/>
        <v>16</v>
      </c>
      <c r="B20" s="296"/>
      <c r="C20" s="724">
        <v>0</v>
      </c>
      <c r="D20" s="725">
        <f t="shared" si="1"/>
        <v>0</v>
      </c>
      <c r="E20" s="724">
        <v>0</v>
      </c>
      <c r="F20" s="726">
        <f t="shared" si="2"/>
        <v>0</v>
      </c>
      <c r="G20" s="106"/>
      <c r="H20" s="116">
        <f t="shared" si="5"/>
        <v>52</v>
      </c>
      <c r="I20" s="296"/>
      <c r="J20" s="724">
        <v>0</v>
      </c>
      <c r="K20" s="725">
        <f t="shared" si="3"/>
        <v>0</v>
      </c>
      <c r="L20" s="724">
        <v>0</v>
      </c>
      <c r="M20" s="726">
        <f t="shared" si="4"/>
        <v>0</v>
      </c>
    </row>
    <row r="21" spans="1:13" x14ac:dyDescent="0.2">
      <c r="A21" s="116">
        <f t="shared" si="0"/>
        <v>17</v>
      </c>
      <c r="B21" s="296"/>
      <c r="C21" s="724">
        <v>0</v>
      </c>
      <c r="D21" s="725">
        <f t="shared" si="1"/>
        <v>0</v>
      </c>
      <c r="E21" s="724">
        <v>0</v>
      </c>
      <c r="F21" s="726">
        <f t="shared" si="2"/>
        <v>0</v>
      </c>
      <c r="G21" s="118"/>
      <c r="H21" s="116">
        <f t="shared" si="5"/>
        <v>53</v>
      </c>
      <c r="I21" s="296"/>
      <c r="J21" s="724">
        <v>0</v>
      </c>
      <c r="K21" s="725">
        <f t="shared" si="3"/>
        <v>0</v>
      </c>
      <c r="L21" s="724">
        <v>0</v>
      </c>
      <c r="M21" s="726">
        <f t="shared" si="4"/>
        <v>0</v>
      </c>
    </row>
    <row r="22" spans="1:13" x14ac:dyDescent="0.2">
      <c r="A22" s="116">
        <f t="shared" si="0"/>
        <v>18</v>
      </c>
      <c r="B22" s="296"/>
      <c r="C22" s="724">
        <v>0</v>
      </c>
      <c r="D22" s="725">
        <f t="shared" si="1"/>
        <v>0</v>
      </c>
      <c r="E22" s="724">
        <v>0</v>
      </c>
      <c r="F22" s="726">
        <f t="shared" si="2"/>
        <v>0</v>
      </c>
      <c r="G22" s="118"/>
      <c r="H22" s="116">
        <f t="shared" si="5"/>
        <v>54</v>
      </c>
      <c r="I22" s="296"/>
      <c r="J22" s="724">
        <v>0</v>
      </c>
      <c r="K22" s="725">
        <f t="shared" si="3"/>
        <v>0</v>
      </c>
      <c r="L22" s="724">
        <v>0</v>
      </c>
      <c r="M22" s="726">
        <f t="shared" si="4"/>
        <v>0</v>
      </c>
    </row>
    <row r="23" spans="1:13" x14ac:dyDescent="0.2">
      <c r="A23" s="116">
        <f t="shared" si="0"/>
        <v>19</v>
      </c>
      <c r="B23" s="296"/>
      <c r="C23" s="724">
        <v>0</v>
      </c>
      <c r="D23" s="725">
        <f t="shared" si="1"/>
        <v>0</v>
      </c>
      <c r="E23" s="724">
        <v>0</v>
      </c>
      <c r="F23" s="726">
        <f t="shared" si="2"/>
        <v>0</v>
      </c>
      <c r="G23" s="118"/>
      <c r="H23" s="116">
        <f t="shared" si="5"/>
        <v>55</v>
      </c>
      <c r="I23" s="296"/>
      <c r="J23" s="724">
        <v>0</v>
      </c>
      <c r="K23" s="725">
        <f t="shared" si="3"/>
        <v>0</v>
      </c>
      <c r="L23" s="724">
        <v>0</v>
      </c>
      <c r="M23" s="726">
        <f t="shared" si="4"/>
        <v>0</v>
      </c>
    </row>
    <row r="24" spans="1:13" x14ac:dyDescent="0.2">
      <c r="A24" s="116">
        <f t="shared" si="0"/>
        <v>20</v>
      </c>
      <c r="B24" s="296"/>
      <c r="C24" s="724">
        <v>0</v>
      </c>
      <c r="D24" s="725">
        <f t="shared" si="1"/>
        <v>0</v>
      </c>
      <c r="E24" s="724">
        <v>0</v>
      </c>
      <c r="F24" s="726">
        <f t="shared" si="2"/>
        <v>0</v>
      </c>
      <c r="G24" s="106"/>
      <c r="H24" s="116">
        <f t="shared" si="5"/>
        <v>56</v>
      </c>
      <c r="I24" s="296"/>
      <c r="J24" s="724">
        <v>0</v>
      </c>
      <c r="K24" s="725">
        <f t="shared" si="3"/>
        <v>0</v>
      </c>
      <c r="L24" s="724">
        <v>0</v>
      </c>
      <c r="M24" s="726">
        <f t="shared" si="4"/>
        <v>0</v>
      </c>
    </row>
    <row r="25" spans="1:13" x14ac:dyDescent="0.2">
      <c r="A25" s="116">
        <f t="shared" si="0"/>
        <v>21</v>
      </c>
      <c r="B25" s="296"/>
      <c r="C25" s="724">
        <v>0</v>
      </c>
      <c r="D25" s="725">
        <f t="shared" si="1"/>
        <v>0</v>
      </c>
      <c r="E25" s="724">
        <v>0</v>
      </c>
      <c r="F25" s="726">
        <f t="shared" si="2"/>
        <v>0</v>
      </c>
      <c r="G25" s="106"/>
      <c r="H25" s="116">
        <f t="shared" si="5"/>
        <v>57</v>
      </c>
      <c r="I25" s="296"/>
      <c r="J25" s="724">
        <v>0</v>
      </c>
      <c r="K25" s="725">
        <f t="shared" si="3"/>
        <v>0</v>
      </c>
      <c r="L25" s="724">
        <v>0</v>
      </c>
      <c r="M25" s="726">
        <f t="shared" si="4"/>
        <v>0</v>
      </c>
    </row>
    <row r="26" spans="1:13" x14ac:dyDescent="0.2">
      <c r="A26" s="116">
        <f t="shared" si="0"/>
        <v>22</v>
      </c>
      <c r="B26" s="296"/>
      <c r="C26" s="724">
        <v>0</v>
      </c>
      <c r="D26" s="725">
        <f t="shared" si="1"/>
        <v>0</v>
      </c>
      <c r="E26" s="724">
        <v>0</v>
      </c>
      <c r="F26" s="726">
        <f t="shared" si="2"/>
        <v>0</v>
      </c>
      <c r="G26" s="106"/>
      <c r="H26" s="116">
        <f t="shared" si="5"/>
        <v>58</v>
      </c>
      <c r="I26" s="296"/>
      <c r="J26" s="724">
        <v>0</v>
      </c>
      <c r="K26" s="725">
        <f t="shared" si="3"/>
        <v>0</v>
      </c>
      <c r="L26" s="724">
        <v>0</v>
      </c>
      <c r="M26" s="726">
        <f t="shared" si="4"/>
        <v>0</v>
      </c>
    </row>
    <row r="27" spans="1:13" x14ac:dyDescent="0.2">
      <c r="A27" s="116">
        <f t="shared" si="0"/>
        <v>23</v>
      </c>
      <c r="B27" s="296"/>
      <c r="C27" s="724">
        <v>0</v>
      </c>
      <c r="D27" s="725">
        <f t="shared" si="1"/>
        <v>0</v>
      </c>
      <c r="E27" s="724">
        <v>0</v>
      </c>
      <c r="F27" s="726">
        <f t="shared" si="2"/>
        <v>0</v>
      </c>
      <c r="G27" s="106"/>
      <c r="H27" s="116">
        <f t="shared" si="5"/>
        <v>59</v>
      </c>
      <c r="I27" s="296"/>
      <c r="J27" s="724">
        <v>0</v>
      </c>
      <c r="K27" s="725">
        <f t="shared" si="3"/>
        <v>0</v>
      </c>
      <c r="L27" s="724">
        <v>0</v>
      </c>
      <c r="M27" s="726">
        <f t="shared" si="4"/>
        <v>0</v>
      </c>
    </row>
    <row r="28" spans="1:13" x14ac:dyDescent="0.2">
      <c r="A28" s="116">
        <f t="shared" si="0"/>
        <v>24</v>
      </c>
      <c r="B28" s="296"/>
      <c r="C28" s="724">
        <v>0</v>
      </c>
      <c r="D28" s="725">
        <f t="shared" si="1"/>
        <v>0</v>
      </c>
      <c r="E28" s="724">
        <v>0</v>
      </c>
      <c r="F28" s="726">
        <f t="shared" si="2"/>
        <v>0</v>
      </c>
      <c r="G28" s="106"/>
      <c r="H28" s="116">
        <f t="shared" si="5"/>
        <v>60</v>
      </c>
      <c r="I28" s="296"/>
      <c r="J28" s="724">
        <v>0</v>
      </c>
      <c r="K28" s="725">
        <f t="shared" si="3"/>
        <v>0</v>
      </c>
      <c r="L28" s="724">
        <v>0</v>
      </c>
      <c r="M28" s="726">
        <f t="shared" si="4"/>
        <v>0</v>
      </c>
    </row>
    <row r="29" spans="1:13" x14ac:dyDescent="0.2">
      <c r="A29" s="116">
        <f t="shared" si="0"/>
        <v>25</v>
      </c>
      <c r="B29" s="296"/>
      <c r="C29" s="724">
        <v>0</v>
      </c>
      <c r="D29" s="725">
        <f t="shared" si="1"/>
        <v>0</v>
      </c>
      <c r="E29" s="724">
        <v>0</v>
      </c>
      <c r="F29" s="726">
        <f t="shared" si="2"/>
        <v>0</v>
      </c>
      <c r="G29" s="106"/>
      <c r="H29" s="116">
        <f t="shared" si="5"/>
        <v>61</v>
      </c>
      <c r="I29" s="296"/>
      <c r="J29" s="724">
        <v>0</v>
      </c>
      <c r="K29" s="725">
        <f t="shared" si="3"/>
        <v>0</v>
      </c>
      <c r="L29" s="724">
        <v>0</v>
      </c>
      <c r="M29" s="726">
        <f t="shared" si="4"/>
        <v>0</v>
      </c>
    </row>
    <row r="30" spans="1:13" x14ac:dyDescent="0.2">
      <c r="A30" s="116">
        <f t="shared" si="0"/>
        <v>26</v>
      </c>
      <c r="B30" s="296"/>
      <c r="C30" s="724">
        <v>0</v>
      </c>
      <c r="D30" s="725">
        <f t="shared" si="1"/>
        <v>0</v>
      </c>
      <c r="E30" s="724">
        <v>0</v>
      </c>
      <c r="F30" s="726">
        <f t="shared" si="2"/>
        <v>0</v>
      </c>
      <c r="G30" s="106"/>
      <c r="H30" s="116">
        <f t="shared" si="5"/>
        <v>62</v>
      </c>
      <c r="I30" s="296"/>
      <c r="J30" s="724">
        <v>0</v>
      </c>
      <c r="K30" s="725">
        <f t="shared" si="3"/>
        <v>0</v>
      </c>
      <c r="L30" s="724">
        <v>0</v>
      </c>
      <c r="M30" s="726">
        <f t="shared" si="4"/>
        <v>0</v>
      </c>
    </row>
    <row r="31" spans="1:13" x14ac:dyDescent="0.2">
      <c r="A31" s="116">
        <f t="shared" si="0"/>
        <v>27</v>
      </c>
      <c r="B31" s="296"/>
      <c r="C31" s="724">
        <v>0</v>
      </c>
      <c r="D31" s="725">
        <f t="shared" si="1"/>
        <v>0</v>
      </c>
      <c r="E31" s="724">
        <v>0</v>
      </c>
      <c r="F31" s="726">
        <f t="shared" si="2"/>
        <v>0</v>
      </c>
      <c r="G31" s="106"/>
      <c r="H31" s="116">
        <f t="shared" si="5"/>
        <v>63</v>
      </c>
      <c r="I31" s="296"/>
      <c r="J31" s="724">
        <v>0</v>
      </c>
      <c r="K31" s="725">
        <f t="shared" si="3"/>
        <v>0</v>
      </c>
      <c r="L31" s="724">
        <v>0</v>
      </c>
      <c r="M31" s="726">
        <f t="shared" si="4"/>
        <v>0</v>
      </c>
    </row>
    <row r="32" spans="1:13" x14ac:dyDescent="0.2">
      <c r="A32" s="116">
        <f t="shared" si="0"/>
        <v>28</v>
      </c>
      <c r="B32" s="296"/>
      <c r="C32" s="724">
        <v>0</v>
      </c>
      <c r="D32" s="725">
        <f t="shared" si="1"/>
        <v>0</v>
      </c>
      <c r="E32" s="724">
        <v>0</v>
      </c>
      <c r="F32" s="726">
        <f t="shared" si="2"/>
        <v>0</v>
      </c>
      <c r="G32" s="106"/>
      <c r="H32" s="116">
        <f t="shared" si="5"/>
        <v>64</v>
      </c>
      <c r="I32" s="296"/>
      <c r="J32" s="724">
        <v>0</v>
      </c>
      <c r="K32" s="725">
        <f t="shared" si="3"/>
        <v>0</v>
      </c>
      <c r="L32" s="724">
        <v>0</v>
      </c>
      <c r="M32" s="726">
        <f t="shared" si="4"/>
        <v>0</v>
      </c>
    </row>
    <row r="33" spans="1:13" x14ac:dyDescent="0.2">
      <c r="A33" s="116">
        <f t="shared" si="0"/>
        <v>29</v>
      </c>
      <c r="B33" s="296"/>
      <c r="C33" s="724">
        <v>0</v>
      </c>
      <c r="D33" s="725">
        <f t="shared" si="1"/>
        <v>0</v>
      </c>
      <c r="E33" s="724">
        <v>0</v>
      </c>
      <c r="F33" s="726">
        <f t="shared" si="2"/>
        <v>0</v>
      </c>
      <c r="G33" s="106"/>
      <c r="H33" s="116">
        <f t="shared" si="5"/>
        <v>65</v>
      </c>
      <c r="I33" s="296"/>
      <c r="J33" s="724">
        <v>0</v>
      </c>
      <c r="K33" s="725">
        <f t="shared" si="3"/>
        <v>0</v>
      </c>
      <c r="L33" s="724">
        <v>0</v>
      </c>
      <c r="M33" s="726">
        <f t="shared" si="4"/>
        <v>0</v>
      </c>
    </row>
    <row r="34" spans="1:13" x14ac:dyDescent="0.2">
      <c r="A34" s="116">
        <f t="shared" si="0"/>
        <v>30</v>
      </c>
      <c r="B34" s="296"/>
      <c r="C34" s="724">
        <v>0</v>
      </c>
      <c r="D34" s="725">
        <f t="shared" si="1"/>
        <v>0</v>
      </c>
      <c r="E34" s="724">
        <v>0</v>
      </c>
      <c r="F34" s="726">
        <f t="shared" si="2"/>
        <v>0</v>
      </c>
      <c r="G34" s="106"/>
      <c r="H34" s="116">
        <f t="shared" si="5"/>
        <v>66</v>
      </c>
      <c r="I34" s="296"/>
      <c r="J34" s="724">
        <v>0</v>
      </c>
      <c r="K34" s="725">
        <f t="shared" si="3"/>
        <v>0</v>
      </c>
      <c r="L34" s="724">
        <v>0</v>
      </c>
      <c r="M34" s="726">
        <f t="shared" si="4"/>
        <v>0</v>
      </c>
    </row>
    <row r="35" spans="1:13" x14ac:dyDescent="0.2">
      <c r="A35" s="116">
        <f t="shared" si="0"/>
        <v>31</v>
      </c>
      <c r="B35" s="296"/>
      <c r="C35" s="724">
        <v>0</v>
      </c>
      <c r="D35" s="725">
        <f t="shared" si="1"/>
        <v>0</v>
      </c>
      <c r="E35" s="724">
        <v>0</v>
      </c>
      <c r="F35" s="726">
        <f t="shared" si="2"/>
        <v>0</v>
      </c>
      <c r="G35" s="106"/>
      <c r="H35" s="116">
        <f t="shared" si="5"/>
        <v>67</v>
      </c>
      <c r="I35" s="296"/>
      <c r="J35" s="724">
        <v>0</v>
      </c>
      <c r="K35" s="725">
        <f t="shared" si="3"/>
        <v>0</v>
      </c>
      <c r="L35" s="724">
        <v>0</v>
      </c>
      <c r="M35" s="726">
        <f t="shared" si="4"/>
        <v>0</v>
      </c>
    </row>
    <row r="36" spans="1:13" x14ac:dyDescent="0.2">
      <c r="A36" s="116">
        <f t="shared" si="0"/>
        <v>32</v>
      </c>
      <c r="B36" s="296"/>
      <c r="C36" s="724">
        <v>0</v>
      </c>
      <c r="D36" s="725">
        <f t="shared" si="1"/>
        <v>0</v>
      </c>
      <c r="E36" s="724">
        <v>0</v>
      </c>
      <c r="F36" s="726">
        <f t="shared" si="2"/>
        <v>0</v>
      </c>
      <c r="G36" s="106"/>
      <c r="H36" s="116">
        <f t="shared" si="5"/>
        <v>68</v>
      </c>
      <c r="I36" s="296"/>
      <c r="J36" s="724">
        <v>0</v>
      </c>
      <c r="K36" s="725">
        <f t="shared" si="3"/>
        <v>0</v>
      </c>
      <c r="L36" s="724">
        <v>0</v>
      </c>
      <c r="M36" s="726">
        <f t="shared" si="4"/>
        <v>0</v>
      </c>
    </row>
    <row r="37" spans="1:13" x14ac:dyDescent="0.2">
      <c r="A37" s="116">
        <f t="shared" si="0"/>
        <v>33</v>
      </c>
      <c r="B37" s="296"/>
      <c r="C37" s="724">
        <v>0</v>
      </c>
      <c r="D37" s="725">
        <f t="shared" si="1"/>
        <v>0</v>
      </c>
      <c r="E37" s="724">
        <v>0</v>
      </c>
      <c r="F37" s="726">
        <f t="shared" si="2"/>
        <v>0</v>
      </c>
      <c r="G37" s="106"/>
      <c r="H37" s="116">
        <f t="shared" si="5"/>
        <v>69</v>
      </c>
      <c r="I37" s="296"/>
      <c r="J37" s="724">
        <v>0</v>
      </c>
      <c r="K37" s="725">
        <f t="shared" si="3"/>
        <v>0</v>
      </c>
      <c r="L37" s="724">
        <v>0</v>
      </c>
      <c r="M37" s="726">
        <f t="shared" si="4"/>
        <v>0</v>
      </c>
    </row>
    <row r="38" spans="1:13" x14ac:dyDescent="0.2">
      <c r="A38" s="116">
        <f t="shared" si="0"/>
        <v>34</v>
      </c>
      <c r="B38" s="296"/>
      <c r="C38" s="724">
        <v>0</v>
      </c>
      <c r="D38" s="725">
        <f t="shared" si="1"/>
        <v>0</v>
      </c>
      <c r="E38" s="724">
        <v>0</v>
      </c>
      <c r="F38" s="726">
        <f t="shared" si="2"/>
        <v>0</v>
      </c>
      <c r="G38" s="106"/>
      <c r="H38" s="116">
        <f t="shared" si="5"/>
        <v>70</v>
      </c>
      <c r="I38" s="296"/>
      <c r="J38" s="724">
        <v>0</v>
      </c>
      <c r="K38" s="725">
        <f t="shared" si="3"/>
        <v>0</v>
      </c>
      <c r="L38" s="724">
        <v>0</v>
      </c>
      <c r="M38" s="726">
        <f t="shared" si="4"/>
        <v>0</v>
      </c>
    </row>
    <row r="39" spans="1:13" x14ac:dyDescent="0.2">
      <c r="A39" s="116">
        <f t="shared" si="0"/>
        <v>35</v>
      </c>
      <c r="B39" s="296"/>
      <c r="C39" s="724">
        <v>0</v>
      </c>
      <c r="D39" s="725">
        <f t="shared" si="1"/>
        <v>0</v>
      </c>
      <c r="E39" s="724">
        <v>0</v>
      </c>
      <c r="F39" s="726">
        <f t="shared" si="2"/>
        <v>0</v>
      </c>
      <c r="G39" s="106"/>
      <c r="H39" s="116">
        <f t="shared" si="5"/>
        <v>71</v>
      </c>
      <c r="I39" s="296"/>
      <c r="J39" s="724">
        <v>0</v>
      </c>
      <c r="K39" s="725">
        <f t="shared" si="3"/>
        <v>0</v>
      </c>
      <c r="L39" s="724">
        <v>0</v>
      </c>
      <c r="M39" s="726">
        <f t="shared" si="4"/>
        <v>0</v>
      </c>
    </row>
    <row r="40" spans="1:13" x14ac:dyDescent="0.2">
      <c r="A40" s="116">
        <f t="shared" si="0"/>
        <v>36</v>
      </c>
      <c r="B40" s="296"/>
      <c r="C40" s="724">
        <v>0</v>
      </c>
      <c r="D40" s="725">
        <f t="shared" si="1"/>
        <v>0</v>
      </c>
      <c r="E40" s="724">
        <v>0</v>
      </c>
      <c r="F40" s="726">
        <f t="shared" si="2"/>
        <v>0</v>
      </c>
      <c r="G40" s="106"/>
      <c r="H40" s="116">
        <f t="shared" si="5"/>
        <v>72</v>
      </c>
      <c r="I40" s="296"/>
      <c r="J40" s="724">
        <v>0</v>
      </c>
      <c r="K40" s="725">
        <f t="shared" si="3"/>
        <v>0</v>
      </c>
      <c r="L40" s="724">
        <v>0</v>
      </c>
      <c r="M40" s="726">
        <f t="shared" si="4"/>
        <v>0</v>
      </c>
    </row>
    <row r="41" spans="1:13" ht="15.75" thickBot="1" x14ac:dyDescent="0.25">
      <c r="A41" s="116">
        <f t="shared" si="0"/>
        <v>37</v>
      </c>
      <c r="B41" s="296"/>
      <c r="C41" s="724">
        <v>0</v>
      </c>
      <c r="D41" s="725">
        <f t="shared" si="1"/>
        <v>0</v>
      </c>
      <c r="E41" s="724">
        <v>0</v>
      </c>
      <c r="F41" s="726">
        <f t="shared" si="2"/>
        <v>0</v>
      </c>
      <c r="G41" s="106"/>
      <c r="H41" s="116">
        <f t="shared" si="5"/>
        <v>73</v>
      </c>
      <c r="I41" s="397"/>
      <c r="J41" s="724">
        <v>0</v>
      </c>
      <c r="K41" s="725">
        <f t="shared" si="3"/>
        <v>0</v>
      </c>
      <c r="L41" s="724">
        <v>0</v>
      </c>
      <c r="M41" s="726">
        <f t="shared" si="4"/>
        <v>0</v>
      </c>
    </row>
    <row r="42" spans="1:13" ht="17.25" thickTop="1" thickBot="1" x14ac:dyDescent="0.3">
      <c r="A42" s="119" t="s">
        <v>7</v>
      </c>
      <c r="B42" s="293"/>
      <c r="C42" s="727">
        <f>SUM(C5:C41)</f>
        <v>0</v>
      </c>
      <c r="D42" s="727">
        <f>SUM(D5:D41)</f>
        <v>0</v>
      </c>
      <c r="E42" s="727">
        <f>SUM(E5:E41)</f>
        <v>0</v>
      </c>
      <c r="F42" s="728">
        <f>SUM(F5:F41)</f>
        <v>0</v>
      </c>
      <c r="G42" s="106"/>
      <c r="H42" s="119" t="s">
        <v>7</v>
      </c>
      <c r="I42" s="734">
        <f>J42-M42</f>
        <v>0</v>
      </c>
      <c r="J42" s="727">
        <f>SUM(J5:J41)</f>
        <v>0</v>
      </c>
      <c r="K42" s="727">
        <f>SUM(K5:K41)</f>
        <v>0</v>
      </c>
      <c r="L42" s="727">
        <f>SUM(L5:L41)</f>
        <v>0</v>
      </c>
      <c r="M42" s="728">
        <f>SUM(M5:M41)</f>
        <v>0</v>
      </c>
    </row>
    <row r="43" spans="1:13" ht="15.75" thickTop="1" x14ac:dyDescent="0.2"/>
  </sheetData>
  <customSheetViews>
    <customSheetView guid="{F2EF8C40-5F38-4711-A114-3A47916B87AA}" scale="75" showRuler="0" topLeftCell="B23">
      <selection activeCell="K46" sqref="K46"/>
      <pageMargins left="0.75" right="0.75" top="1" bottom="1" header="0.5" footer="0.5"/>
      <headerFooter alignWithMargins="0"/>
    </customSheetView>
    <customSheetView guid="{C3FD0C30-5FEE-44FC-8C8E-ACB1A98A43F5}" scale="75" fitToPage="1" showRuler="0">
      <selection activeCell="C4" sqref="C4"/>
      <pageMargins left="0.74803149606299213" right="0.74803149606299213" top="0.78740157480314965" bottom="0.78740157480314965" header="0.51181102362204722" footer="0.51181102362204722"/>
      <printOptions horizontalCentered="1"/>
      <pageSetup paperSize="9" scale="72" orientation="landscape" r:id="rId1"/>
      <headerFooter alignWithMargins="0"/>
    </customSheetView>
  </customSheetViews>
  <mergeCells count="2">
    <mergeCell ref="A2:C2"/>
    <mergeCell ref="H2:J2"/>
  </mergeCells>
  <phoneticPr fontId="48" type="noConversion"/>
  <printOptions horizontalCentered="1"/>
  <pageMargins left="0.74803149606299213" right="0.74803149606299213" top="0.78740157480314965" bottom="0.78740157480314965" header="0.51181102362204722" footer="0.51181102362204722"/>
  <pageSetup paperSize="9" scale="70" orientation="landscape" r:id="rId2"/>
  <headerFooter alignWithMargins="0"/>
  <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13"/>
    <pageSetUpPr fitToPage="1"/>
  </sheetPr>
  <dimension ref="A1:H63"/>
  <sheetViews>
    <sheetView zoomScale="75" zoomScaleNormal="75" zoomScaleSheetLayoutView="90" workbookViewId="0">
      <selection activeCell="D3" sqref="D3"/>
    </sheetView>
  </sheetViews>
  <sheetFormatPr defaultRowHeight="15" x14ac:dyDescent="0.2"/>
  <cols>
    <col min="1" max="1" width="8.6640625" customWidth="1"/>
    <col min="2" max="2" width="15.21875" customWidth="1"/>
    <col min="3" max="3" width="14" bestFit="1" customWidth="1"/>
    <col min="4" max="4" width="21.33203125" customWidth="1"/>
    <col min="5" max="5" width="23.21875" customWidth="1"/>
    <col min="6" max="7" width="8.33203125" customWidth="1"/>
    <col min="8" max="8" width="12.109375" customWidth="1"/>
  </cols>
  <sheetData>
    <row r="1" spans="1:8" ht="18.75" thickTop="1" x14ac:dyDescent="0.2">
      <c r="A1" s="897" t="s">
        <v>27</v>
      </c>
      <c r="B1" s="174"/>
      <c r="C1" s="174"/>
      <c r="D1" s="174"/>
      <c r="E1" s="174"/>
      <c r="F1" s="174"/>
      <c r="G1" s="174"/>
      <c r="H1" s="175"/>
    </row>
    <row r="2" spans="1:8" ht="15.75" x14ac:dyDescent="0.2">
      <c r="A2" s="247" t="s">
        <v>169</v>
      </c>
      <c r="B2" s="176"/>
      <c r="C2" s="176"/>
      <c r="D2" s="176"/>
      <c r="E2" s="239" t="s">
        <v>180</v>
      </c>
      <c r="F2" s="176"/>
      <c r="G2" s="176"/>
      <c r="H2" s="177"/>
    </row>
    <row r="3" spans="1:8" ht="15.75" x14ac:dyDescent="0.2">
      <c r="A3" s="178"/>
      <c r="B3" s="1503" t="s">
        <v>296</v>
      </c>
      <c r="C3" s="1503"/>
      <c r="D3" s="896">
        <f>'Input Data'!$D$29</f>
        <v>0</v>
      </c>
      <c r="E3" s="321" t="s">
        <v>247</v>
      </c>
      <c r="F3" s="895">
        <f>'Input Data'!$D$6</f>
        <v>0</v>
      </c>
      <c r="G3" s="176"/>
      <c r="H3" s="177"/>
    </row>
    <row r="4" spans="1:8" x14ac:dyDescent="0.2">
      <c r="A4" s="180" t="s">
        <v>28</v>
      </c>
      <c r="B4" s="181" t="s">
        <v>4</v>
      </c>
      <c r="C4" s="176" t="s">
        <v>29</v>
      </c>
      <c r="D4" s="182" t="s">
        <v>28</v>
      </c>
      <c r="E4" s="181" t="s">
        <v>4</v>
      </c>
      <c r="F4" s="176" t="s">
        <v>29</v>
      </c>
      <c r="G4" s="176"/>
      <c r="H4" s="177"/>
    </row>
    <row r="5" spans="1:8" x14ac:dyDescent="0.2">
      <c r="A5" s="183" t="s">
        <v>30</v>
      </c>
      <c r="B5" s="184"/>
      <c r="C5" s="184"/>
      <c r="D5" s="179" t="s">
        <v>31</v>
      </c>
      <c r="E5" s="184"/>
      <c r="F5" s="1504"/>
      <c r="G5" s="1505"/>
      <c r="H5" s="1506"/>
    </row>
    <row r="6" spans="1:8" x14ac:dyDescent="0.2">
      <c r="A6" s="183" t="s">
        <v>32</v>
      </c>
      <c r="B6" s="184"/>
      <c r="C6" s="184"/>
      <c r="D6" s="179" t="s">
        <v>33</v>
      </c>
      <c r="E6" s="185"/>
      <c r="F6" s="1504"/>
      <c r="G6" s="1505"/>
      <c r="H6" s="1506"/>
    </row>
    <row r="7" spans="1:8" x14ac:dyDescent="0.2">
      <c r="A7" s="183" t="s">
        <v>34</v>
      </c>
      <c r="B7" s="185"/>
      <c r="C7" s="184"/>
      <c r="D7" s="179" t="s">
        <v>35</v>
      </c>
      <c r="E7" s="185"/>
      <c r="F7" s="1504"/>
      <c r="G7" s="1505"/>
      <c r="H7" s="1506"/>
    </row>
    <row r="8" spans="1:8" ht="15.75" thickBot="1" x14ac:dyDescent="0.25">
      <c r="A8" s="186"/>
      <c r="B8" s="187"/>
      <c r="C8" s="187"/>
      <c r="D8" s="187"/>
      <c r="E8" s="187"/>
      <c r="F8" s="187"/>
      <c r="G8" s="187"/>
      <c r="H8" s="188"/>
    </row>
    <row r="9" spans="1:8" ht="16.5" thickTop="1" thickBot="1" x14ac:dyDescent="0.25">
      <c r="A9" s="665"/>
      <c r="B9" s="265"/>
      <c r="C9" s="265"/>
      <c r="D9" s="265"/>
      <c r="E9" s="265"/>
      <c r="F9" s="265"/>
      <c r="G9" s="265"/>
      <c r="H9" s="666"/>
    </row>
    <row r="10" spans="1:8" ht="15.75" thickTop="1" x14ac:dyDescent="0.2">
      <c r="A10" s="261" t="s">
        <v>116</v>
      </c>
      <c r="B10" s="263"/>
      <c r="C10" s="263"/>
      <c r="D10" s="263"/>
      <c r="E10" s="263"/>
      <c r="F10" s="263"/>
      <c r="G10" s="263"/>
      <c r="H10" s="264"/>
    </row>
    <row r="11" spans="1:8" ht="30" x14ac:dyDescent="0.2">
      <c r="A11" s="735" t="s">
        <v>4</v>
      </c>
      <c r="B11" s="736" t="s">
        <v>36</v>
      </c>
      <c r="C11" s="737" t="s">
        <v>24</v>
      </c>
      <c r="D11" s="737" t="s">
        <v>37</v>
      </c>
      <c r="E11" s="738" t="s">
        <v>38</v>
      </c>
      <c r="F11" s="737" t="s">
        <v>10</v>
      </c>
      <c r="G11" s="737" t="s">
        <v>360</v>
      </c>
      <c r="H11" s="739" t="s">
        <v>39</v>
      </c>
    </row>
    <row r="12" spans="1:8" x14ac:dyDescent="0.2">
      <c r="A12" s="191"/>
      <c r="B12" s="192"/>
      <c r="C12" s="193"/>
      <c r="D12" s="193"/>
      <c r="E12" s="193"/>
      <c r="F12" s="194"/>
      <c r="G12" s="740"/>
      <c r="H12" s="195">
        <f t="shared" ref="H12:H20" si="0">F12*G12</f>
        <v>0</v>
      </c>
    </row>
    <row r="13" spans="1:8" x14ac:dyDescent="0.2">
      <c r="A13" s="196"/>
      <c r="B13" s="197"/>
      <c r="C13" s="198"/>
      <c r="D13" s="198"/>
      <c r="E13" s="198"/>
      <c r="F13" s="199"/>
      <c r="G13" s="741"/>
      <c r="H13" s="200">
        <f t="shared" si="0"/>
        <v>0</v>
      </c>
    </row>
    <row r="14" spans="1:8" x14ac:dyDescent="0.2">
      <c r="A14" s="201"/>
      <c r="B14" s="197"/>
      <c r="C14" s="198"/>
      <c r="D14" s="198"/>
      <c r="E14" s="198"/>
      <c r="F14" s="199"/>
      <c r="G14" s="741"/>
      <c r="H14" s="200">
        <f t="shared" si="0"/>
        <v>0</v>
      </c>
    </row>
    <row r="15" spans="1:8" x14ac:dyDescent="0.2">
      <c r="A15" s="201"/>
      <c r="B15" s="197"/>
      <c r="C15" s="198"/>
      <c r="D15" s="198"/>
      <c r="E15" s="198"/>
      <c r="F15" s="199"/>
      <c r="G15" s="741"/>
      <c r="H15" s="200">
        <f t="shared" si="0"/>
        <v>0</v>
      </c>
    </row>
    <row r="16" spans="1:8" x14ac:dyDescent="0.2">
      <c r="A16" s="201"/>
      <c r="B16" s="197"/>
      <c r="C16" s="198"/>
      <c r="D16" s="198"/>
      <c r="E16" s="198"/>
      <c r="F16" s="199"/>
      <c r="G16" s="741"/>
      <c r="H16" s="200">
        <f t="shared" si="0"/>
        <v>0</v>
      </c>
    </row>
    <row r="17" spans="1:8" x14ac:dyDescent="0.2">
      <c r="A17" s="201"/>
      <c r="B17" s="197"/>
      <c r="C17" s="198"/>
      <c r="D17" s="198"/>
      <c r="E17" s="198"/>
      <c r="F17" s="199"/>
      <c r="G17" s="741"/>
      <c r="H17" s="200">
        <f t="shared" si="0"/>
        <v>0</v>
      </c>
    </row>
    <row r="18" spans="1:8" x14ac:dyDescent="0.2">
      <c r="A18" s="201"/>
      <c r="B18" s="197"/>
      <c r="C18" s="198"/>
      <c r="D18" s="198"/>
      <c r="E18" s="198"/>
      <c r="F18" s="199"/>
      <c r="G18" s="741"/>
      <c r="H18" s="200">
        <f t="shared" si="0"/>
        <v>0</v>
      </c>
    </row>
    <row r="19" spans="1:8" x14ac:dyDescent="0.2">
      <c r="A19" s="201"/>
      <c r="B19" s="197"/>
      <c r="C19" s="198"/>
      <c r="D19" s="198"/>
      <c r="E19" s="198"/>
      <c r="F19" s="199"/>
      <c r="G19" s="741"/>
      <c r="H19" s="200">
        <f t="shared" si="0"/>
        <v>0</v>
      </c>
    </row>
    <row r="20" spans="1:8" x14ac:dyDescent="0.2">
      <c r="A20" s="266"/>
      <c r="B20" s="267"/>
      <c r="C20" s="268"/>
      <c r="D20" s="268"/>
      <c r="E20" s="268"/>
      <c r="F20" s="269"/>
      <c r="G20" s="742"/>
      <c r="H20" s="270">
        <f t="shared" si="0"/>
        <v>0</v>
      </c>
    </row>
    <row r="21" spans="1:8" ht="15.75" thickBot="1" x14ac:dyDescent="0.25">
      <c r="A21" s="205"/>
      <c r="B21" s="206"/>
      <c r="C21" s="207"/>
      <c r="D21" s="207"/>
      <c r="E21" s="207"/>
      <c r="F21" s="208"/>
      <c r="G21" s="743"/>
      <c r="H21" s="270">
        <f>F21*G21</f>
        <v>0</v>
      </c>
    </row>
    <row r="22" spans="1:8" x14ac:dyDescent="0.2">
      <c r="A22" s="183"/>
      <c r="B22" s="179"/>
      <c r="C22" s="179"/>
      <c r="D22" s="179"/>
      <c r="E22" s="179"/>
      <c r="F22" s="179"/>
      <c r="G22" s="202" t="s">
        <v>164</v>
      </c>
      <c r="H22" s="276">
        <f>SUM(H12:H21)</f>
        <v>0</v>
      </c>
    </row>
    <row r="23" spans="1:8" ht="15.75" thickBot="1" x14ac:dyDescent="0.25">
      <c r="A23" s="186"/>
      <c r="B23" s="187"/>
      <c r="C23" s="187"/>
      <c r="D23" s="187"/>
      <c r="E23" s="187"/>
      <c r="F23" s="187"/>
      <c r="G23" s="147" t="s">
        <v>292</v>
      </c>
      <c r="H23" s="638"/>
    </row>
    <row r="24" spans="1:8" ht="16.5" thickTop="1" thickBot="1" x14ac:dyDescent="0.25">
      <c r="A24" s="665"/>
      <c r="B24" s="265"/>
      <c r="C24" s="265"/>
      <c r="D24" s="265"/>
      <c r="E24" s="265"/>
      <c r="F24" s="265"/>
      <c r="G24" s="265"/>
      <c r="H24" s="666"/>
    </row>
    <row r="25" spans="1:8" ht="15.75" thickTop="1" x14ac:dyDescent="0.2">
      <c r="A25" s="261" t="s">
        <v>252</v>
      </c>
      <c r="B25" s="263"/>
      <c r="C25" s="263"/>
      <c r="D25" s="263"/>
      <c r="E25" s="263"/>
      <c r="F25" s="263"/>
      <c r="G25" s="263"/>
      <c r="H25" s="271"/>
    </row>
    <row r="26" spans="1:8" ht="30" x14ac:dyDescent="0.2">
      <c r="A26" s="735" t="s">
        <v>4</v>
      </c>
      <c r="B26" s="736" t="s">
        <v>36</v>
      </c>
      <c r="C26" s="737" t="s">
        <v>24</v>
      </c>
      <c r="D26" s="737" t="s">
        <v>37</v>
      </c>
      <c r="E26" s="738" t="s">
        <v>38</v>
      </c>
      <c r="F26" s="737" t="s">
        <v>10</v>
      </c>
      <c r="G26" s="737" t="s">
        <v>360</v>
      </c>
      <c r="H26" s="739" t="s">
        <v>39</v>
      </c>
    </row>
    <row r="27" spans="1:8" x14ac:dyDescent="0.2">
      <c r="A27" s="191"/>
      <c r="B27" s="192"/>
      <c r="C27" s="193"/>
      <c r="D27" s="193"/>
      <c r="E27" s="193"/>
      <c r="F27" s="194"/>
      <c r="G27" s="740"/>
      <c r="H27" s="195">
        <f t="shared" ref="H27:H39" si="1">F27*G27</f>
        <v>0</v>
      </c>
    </row>
    <row r="28" spans="1:8" x14ac:dyDescent="0.2">
      <c r="A28" s="196"/>
      <c r="B28" s="197"/>
      <c r="C28" s="198"/>
      <c r="D28" s="198"/>
      <c r="E28" s="198"/>
      <c r="F28" s="199"/>
      <c r="G28" s="741"/>
      <c r="H28" s="200">
        <f t="shared" si="1"/>
        <v>0</v>
      </c>
    </row>
    <row r="29" spans="1:8" x14ac:dyDescent="0.2">
      <c r="A29" s="201"/>
      <c r="B29" s="197"/>
      <c r="C29" s="198"/>
      <c r="D29" s="198"/>
      <c r="E29" s="198"/>
      <c r="F29" s="199"/>
      <c r="G29" s="741"/>
      <c r="H29" s="200">
        <f t="shared" si="1"/>
        <v>0</v>
      </c>
    </row>
    <row r="30" spans="1:8" x14ac:dyDescent="0.2">
      <c r="A30" s="201"/>
      <c r="B30" s="197"/>
      <c r="C30" s="198"/>
      <c r="D30" s="198"/>
      <c r="E30" s="198"/>
      <c r="F30" s="199"/>
      <c r="G30" s="741"/>
      <c r="H30" s="200">
        <f t="shared" si="1"/>
        <v>0</v>
      </c>
    </row>
    <row r="31" spans="1:8" x14ac:dyDescent="0.2">
      <c r="A31" s="201"/>
      <c r="B31" s="197"/>
      <c r="C31" s="198"/>
      <c r="D31" s="198"/>
      <c r="E31" s="198"/>
      <c r="F31" s="199"/>
      <c r="G31" s="741"/>
      <c r="H31" s="200">
        <f t="shared" si="1"/>
        <v>0</v>
      </c>
    </row>
    <row r="32" spans="1:8" x14ac:dyDescent="0.2">
      <c r="A32" s="201"/>
      <c r="B32" s="197"/>
      <c r="C32" s="198"/>
      <c r="D32" s="198"/>
      <c r="E32" s="198"/>
      <c r="F32" s="199"/>
      <c r="G32" s="741"/>
      <c r="H32" s="200">
        <f t="shared" si="1"/>
        <v>0</v>
      </c>
    </row>
    <row r="33" spans="1:8" x14ac:dyDescent="0.2">
      <c r="A33" s="201"/>
      <c r="B33" s="197"/>
      <c r="C33" s="198"/>
      <c r="D33" s="198"/>
      <c r="E33" s="198"/>
      <c r="F33" s="199"/>
      <c r="G33" s="741"/>
      <c r="H33" s="200">
        <f t="shared" si="1"/>
        <v>0</v>
      </c>
    </row>
    <row r="34" spans="1:8" x14ac:dyDescent="0.2">
      <c r="A34" s="201"/>
      <c r="B34" s="197"/>
      <c r="C34" s="198"/>
      <c r="D34" s="198"/>
      <c r="E34" s="198"/>
      <c r="F34" s="199"/>
      <c r="G34" s="741"/>
      <c r="H34" s="200">
        <f t="shared" si="1"/>
        <v>0</v>
      </c>
    </row>
    <row r="35" spans="1:8" x14ac:dyDescent="0.2">
      <c r="A35" s="201"/>
      <c r="B35" s="197"/>
      <c r="C35" s="198"/>
      <c r="D35" s="198"/>
      <c r="E35" s="198"/>
      <c r="F35" s="199"/>
      <c r="G35" s="741"/>
      <c r="H35" s="200">
        <f t="shared" si="1"/>
        <v>0</v>
      </c>
    </row>
    <row r="36" spans="1:8" x14ac:dyDescent="0.2">
      <c r="A36" s="201"/>
      <c r="B36" s="197"/>
      <c r="C36" s="198"/>
      <c r="D36" s="198"/>
      <c r="E36" s="198"/>
      <c r="F36" s="199"/>
      <c r="G36" s="741"/>
      <c r="H36" s="200">
        <f t="shared" si="1"/>
        <v>0</v>
      </c>
    </row>
    <row r="37" spans="1:8" x14ac:dyDescent="0.2">
      <c r="A37" s="201"/>
      <c r="B37" s="197"/>
      <c r="C37" s="198"/>
      <c r="D37" s="198"/>
      <c r="E37" s="198"/>
      <c r="F37" s="199"/>
      <c r="G37" s="741"/>
      <c r="H37" s="200">
        <f t="shared" si="1"/>
        <v>0</v>
      </c>
    </row>
    <row r="38" spans="1:8" x14ac:dyDescent="0.2">
      <c r="A38" s="201"/>
      <c r="B38" s="197"/>
      <c r="C38" s="198"/>
      <c r="D38" s="198"/>
      <c r="E38" s="198"/>
      <c r="F38" s="199"/>
      <c r="G38" s="741"/>
      <c r="H38" s="200">
        <f t="shared" si="1"/>
        <v>0</v>
      </c>
    </row>
    <row r="39" spans="1:8" x14ac:dyDescent="0.2">
      <c r="A39" s="201"/>
      <c r="B39" s="197"/>
      <c r="C39" s="198"/>
      <c r="D39" s="198"/>
      <c r="E39" s="198"/>
      <c r="F39" s="199"/>
      <c r="G39" s="741"/>
      <c r="H39" s="200">
        <f t="shared" si="1"/>
        <v>0</v>
      </c>
    </row>
    <row r="40" spans="1:8" ht="15.75" thickBot="1" x14ac:dyDescent="0.25">
      <c r="A40" s="277"/>
      <c r="B40" s="278"/>
      <c r="C40" s="279"/>
      <c r="D40" s="279"/>
      <c r="E40" s="279"/>
      <c r="F40" s="280"/>
      <c r="G40" s="744"/>
      <c r="H40" s="237">
        <f>F40*G40</f>
        <v>0</v>
      </c>
    </row>
    <row r="41" spans="1:8" x14ac:dyDescent="0.2">
      <c r="A41" s="203"/>
      <c r="B41" s="204"/>
      <c r="C41" s="204"/>
      <c r="D41" s="204"/>
      <c r="E41" s="204"/>
      <c r="F41" s="204"/>
      <c r="G41" s="745" t="s">
        <v>178</v>
      </c>
      <c r="H41" s="276">
        <f>SUM(H27:H40)</f>
        <v>0</v>
      </c>
    </row>
    <row r="42" spans="1:8" ht="15.75" thickBot="1" x14ac:dyDescent="0.25">
      <c r="A42" s="209"/>
      <c r="B42" s="210"/>
      <c r="C42" s="210"/>
      <c r="D42" s="210"/>
      <c r="E42" s="210"/>
      <c r="F42" s="210"/>
      <c r="G42" s="746" t="s">
        <v>292</v>
      </c>
      <c r="H42" s="638"/>
    </row>
    <row r="43" spans="1:8" x14ac:dyDescent="0.2">
      <c r="A43" s="189" t="s">
        <v>173</v>
      </c>
      <c r="B43" s="190"/>
      <c r="C43" s="190"/>
      <c r="D43" s="190"/>
      <c r="E43" s="190"/>
      <c r="F43" s="190"/>
      <c r="G43" s="747"/>
      <c r="H43" s="211"/>
    </row>
    <row r="44" spans="1:8" ht="30" x14ac:dyDescent="0.2">
      <c r="A44" s="735" t="s">
        <v>4</v>
      </c>
      <c r="B44" s="736" t="s">
        <v>36</v>
      </c>
      <c r="C44" s="737" t="s">
        <v>24</v>
      </c>
      <c r="D44" s="737" t="s">
        <v>37</v>
      </c>
      <c r="E44" s="738" t="s">
        <v>38</v>
      </c>
      <c r="F44" s="737" t="s">
        <v>10</v>
      </c>
      <c r="G44" s="748" t="s">
        <v>360</v>
      </c>
      <c r="H44" s="739" t="s">
        <v>39</v>
      </c>
    </row>
    <row r="45" spans="1:8" x14ac:dyDescent="0.2">
      <c r="A45" s="191"/>
      <c r="B45" s="192"/>
      <c r="C45" s="193"/>
      <c r="D45" s="193"/>
      <c r="E45" s="193"/>
      <c r="F45" s="194"/>
      <c r="G45" s="740"/>
      <c r="H45" s="195">
        <f t="shared" ref="H45:H57" si="2">F45*G45</f>
        <v>0</v>
      </c>
    </row>
    <row r="46" spans="1:8" x14ac:dyDescent="0.2">
      <c r="A46" s="196"/>
      <c r="B46" s="197"/>
      <c r="C46" s="198"/>
      <c r="D46" s="198"/>
      <c r="E46" s="198"/>
      <c r="F46" s="199"/>
      <c r="G46" s="741"/>
      <c r="H46" s="200">
        <f t="shared" si="2"/>
        <v>0</v>
      </c>
    </row>
    <row r="47" spans="1:8" x14ac:dyDescent="0.2">
      <c r="A47" s="201"/>
      <c r="B47" s="197"/>
      <c r="C47" s="198"/>
      <c r="D47" s="198"/>
      <c r="E47" s="198"/>
      <c r="F47" s="199"/>
      <c r="G47" s="741"/>
      <c r="H47" s="200">
        <f t="shared" si="2"/>
        <v>0</v>
      </c>
    </row>
    <row r="48" spans="1:8" x14ac:dyDescent="0.2">
      <c r="A48" s="201"/>
      <c r="B48" s="197"/>
      <c r="C48" s="198"/>
      <c r="D48" s="198"/>
      <c r="E48" s="198"/>
      <c r="F48" s="199"/>
      <c r="G48" s="741"/>
      <c r="H48" s="200">
        <f t="shared" si="2"/>
        <v>0</v>
      </c>
    </row>
    <row r="49" spans="1:8" x14ac:dyDescent="0.2">
      <c r="A49" s="201"/>
      <c r="B49" s="197"/>
      <c r="C49" s="198"/>
      <c r="D49" s="198"/>
      <c r="E49" s="198"/>
      <c r="F49" s="199"/>
      <c r="G49" s="741"/>
      <c r="H49" s="200">
        <f t="shared" si="2"/>
        <v>0</v>
      </c>
    </row>
    <row r="50" spans="1:8" x14ac:dyDescent="0.2">
      <c r="A50" s="201"/>
      <c r="B50" s="197"/>
      <c r="C50" s="198"/>
      <c r="D50" s="198"/>
      <c r="E50" s="198"/>
      <c r="F50" s="199"/>
      <c r="G50" s="741"/>
      <c r="H50" s="200">
        <f t="shared" si="2"/>
        <v>0</v>
      </c>
    </row>
    <row r="51" spans="1:8" x14ac:dyDescent="0.2">
      <c r="A51" s="201"/>
      <c r="B51" s="197"/>
      <c r="C51" s="198"/>
      <c r="D51" s="198"/>
      <c r="E51" s="198"/>
      <c r="F51" s="199"/>
      <c r="G51" s="741"/>
      <c r="H51" s="200">
        <f t="shared" si="2"/>
        <v>0</v>
      </c>
    </row>
    <row r="52" spans="1:8" x14ac:dyDescent="0.2">
      <c r="A52" s="201"/>
      <c r="B52" s="197"/>
      <c r="C52" s="198"/>
      <c r="D52" s="198"/>
      <c r="E52" s="198"/>
      <c r="F52" s="199"/>
      <c r="G52" s="741"/>
      <c r="H52" s="200">
        <f t="shared" si="2"/>
        <v>0</v>
      </c>
    </row>
    <row r="53" spans="1:8" x14ac:dyDescent="0.2">
      <c r="A53" s="201"/>
      <c r="B53" s="197"/>
      <c r="C53" s="198"/>
      <c r="D53" s="198"/>
      <c r="E53" s="198"/>
      <c r="F53" s="199"/>
      <c r="G53" s="741"/>
      <c r="H53" s="200">
        <f t="shared" si="2"/>
        <v>0</v>
      </c>
    </row>
    <row r="54" spans="1:8" x14ac:dyDescent="0.2">
      <c r="A54" s="201"/>
      <c r="B54" s="197"/>
      <c r="C54" s="198"/>
      <c r="D54" s="198"/>
      <c r="E54" s="198"/>
      <c r="F54" s="199"/>
      <c r="G54" s="741"/>
      <c r="H54" s="200">
        <f t="shared" si="2"/>
        <v>0</v>
      </c>
    </row>
    <row r="55" spans="1:8" x14ac:dyDescent="0.2">
      <c r="A55" s="201"/>
      <c r="B55" s="197"/>
      <c r="C55" s="198"/>
      <c r="D55" s="198"/>
      <c r="E55" s="198"/>
      <c r="F55" s="199"/>
      <c r="G55" s="741"/>
      <c r="H55" s="200">
        <f t="shared" si="2"/>
        <v>0</v>
      </c>
    </row>
    <row r="56" spans="1:8" x14ac:dyDescent="0.2">
      <c r="A56" s="201"/>
      <c r="B56" s="197"/>
      <c r="C56" s="198"/>
      <c r="D56" s="198"/>
      <c r="E56" s="198"/>
      <c r="F56" s="199"/>
      <c r="G56" s="741"/>
      <c r="H56" s="200">
        <f t="shared" si="2"/>
        <v>0</v>
      </c>
    </row>
    <row r="57" spans="1:8" x14ac:dyDescent="0.2">
      <c r="A57" s="266"/>
      <c r="B57" s="267"/>
      <c r="C57" s="268"/>
      <c r="D57" s="268"/>
      <c r="E57" s="268"/>
      <c r="F57" s="269"/>
      <c r="G57" s="742"/>
      <c r="H57" s="270">
        <f t="shared" si="2"/>
        <v>0</v>
      </c>
    </row>
    <row r="58" spans="1:8" ht="15.75" thickBot="1" x14ac:dyDescent="0.25">
      <c r="A58" s="205"/>
      <c r="B58" s="206"/>
      <c r="C58" s="207"/>
      <c r="D58" s="207"/>
      <c r="E58" s="207"/>
      <c r="F58" s="208"/>
      <c r="G58" s="743"/>
      <c r="H58" s="270">
        <f>F58*G58</f>
        <v>0</v>
      </c>
    </row>
    <row r="59" spans="1:8" ht="15.75" x14ac:dyDescent="0.25">
      <c r="A59" s="183"/>
      <c r="B59" s="179"/>
      <c r="C59" s="179"/>
      <c r="D59" s="179"/>
      <c r="E59" s="179"/>
      <c r="F59" s="179"/>
      <c r="G59" s="202" t="s">
        <v>174</v>
      </c>
      <c r="H59" s="281">
        <f>SUM(H45:H58)</f>
        <v>0</v>
      </c>
    </row>
    <row r="60" spans="1:8" ht="15.75" thickBot="1" x14ac:dyDescent="0.25">
      <c r="A60" s="183"/>
      <c r="B60" s="179"/>
      <c r="C60" s="179"/>
      <c r="D60" s="179"/>
      <c r="E60" s="179"/>
      <c r="F60" s="179"/>
      <c r="G60" s="147" t="s">
        <v>292</v>
      </c>
      <c r="H60" s="638"/>
    </row>
    <row r="61" spans="1:8" ht="15.75" thickBot="1" x14ac:dyDescent="0.25">
      <c r="A61" s="272"/>
      <c r="B61" s="273"/>
      <c r="C61" s="273"/>
      <c r="D61" s="273"/>
      <c r="E61" s="273"/>
      <c r="F61" s="273"/>
      <c r="G61" s="274" t="s">
        <v>171</v>
      </c>
      <c r="H61" s="275">
        <f>H41+H59</f>
        <v>0</v>
      </c>
    </row>
    <row r="62" spans="1:8" ht="16.5" thickTop="1" thickBot="1" x14ac:dyDescent="0.25">
      <c r="A62" s="667"/>
      <c r="B62" s="657"/>
      <c r="C62" s="657"/>
      <c r="D62" s="657"/>
      <c r="E62" s="657"/>
      <c r="F62" s="657"/>
      <c r="G62" s="156" t="s">
        <v>297</v>
      </c>
      <c r="H62" s="664">
        <f>H23+H42+H60</f>
        <v>0</v>
      </c>
    </row>
    <row r="63" spans="1:8" ht="15.75" thickTop="1" x14ac:dyDescent="0.2"/>
  </sheetData>
  <customSheetViews>
    <customSheetView guid="{F2EF8C40-5F38-4711-A114-3A47916B87AA}" scale="75" showPageBreaks="1" printArea="1" showRuler="0" topLeftCell="A49">
      <selection activeCell="H21" sqref="H21"/>
      <pageMargins left="0.94488188976377963" right="0.74803149606299213" top="0.98425196850393704" bottom="0.98425196850393704" header="0.51181102362204722" footer="0.51181102362204722"/>
      <pageSetup paperSize="9" scale="75" orientation="portrait" horizontalDpi="4294967293" verticalDpi="200" r:id="rId1"/>
      <headerFooter alignWithMargins="0"/>
    </customSheetView>
    <customSheetView guid="{C3FD0C30-5FEE-44FC-8C8E-ACB1A98A43F5}" scale="75" fitToPage="1" showRuler="0">
      <selection activeCell="H60" sqref="H60"/>
      <pageMargins left="0.74803149606299213" right="0.74803149606299213" top="0.78740157480314965" bottom="0.78740157480314965" header="0.51181102362204722" footer="0.51181102362204722"/>
      <printOptions horizontalCentered="1"/>
      <pageSetup paperSize="9" scale="66" orientation="portrait" r:id="rId2"/>
      <headerFooter alignWithMargins="0"/>
    </customSheetView>
  </customSheetViews>
  <mergeCells count="4">
    <mergeCell ref="B3:C3"/>
    <mergeCell ref="F5:H5"/>
    <mergeCell ref="F6:H6"/>
    <mergeCell ref="F7:H7"/>
  </mergeCells>
  <phoneticPr fontId="48" type="noConversion"/>
  <printOptions horizontalCentered="1"/>
  <pageMargins left="0.74803149606299213" right="0.74803149606299213" top="0.78740157480314965" bottom="0.78740157480314965" header="0.51181102362204722" footer="0.51181102362204722"/>
  <pageSetup paperSize="9" scale="65" orientation="portrait" r:id="rId3"/>
  <headerFooter alignWithMargins="0"/>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3"/>
    <pageSetUpPr fitToPage="1"/>
  </sheetPr>
  <dimension ref="A1:I65"/>
  <sheetViews>
    <sheetView zoomScale="75" zoomScaleNormal="75" zoomScaleSheetLayoutView="90" workbookViewId="0">
      <selection activeCell="G7" sqref="G7"/>
    </sheetView>
  </sheetViews>
  <sheetFormatPr defaultRowHeight="15" x14ac:dyDescent="0.2"/>
  <cols>
    <col min="1" max="1" width="10" bestFit="1" customWidth="1"/>
    <col min="2" max="2" width="14.21875" customWidth="1"/>
    <col min="3" max="3" width="10.88671875" customWidth="1"/>
    <col min="4" max="4" width="14.44140625" customWidth="1"/>
    <col min="5" max="5" width="18.109375" customWidth="1"/>
    <col min="6" max="6" width="8.6640625" customWidth="1"/>
    <col min="7" max="7" width="7.33203125" customWidth="1"/>
    <col min="8" max="8" width="13.5546875" customWidth="1"/>
    <col min="9" max="9" width="10.88671875" customWidth="1"/>
    <col min="10" max="10" width="17.21875" bestFit="1" customWidth="1"/>
  </cols>
  <sheetData>
    <row r="1" spans="1:9" ht="18.75" thickTop="1" x14ac:dyDescent="0.2">
      <c r="A1" s="897" t="s">
        <v>41</v>
      </c>
      <c r="B1" s="122"/>
      <c r="C1" s="122"/>
      <c r="D1" s="122"/>
      <c r="E1" s="174"/>
      <c r="F1" s="122"/>
      <c r="G1" s="122"/>
      <c r="H1" s="122"/>
      <c r="I1" s="123"/>
    </row>
    <row r="2" spans="1:9" ht="15.75" x14ac:dyDescent="0.2">
      <c r="A2" s="247" t="s">
        <v>169</v>
      </c>
      <c r="B2" s="89"/>
      <c r="C2" s="89"/>
      <c r="D2" s="89"/>
      <c r="E2" s="238" t="s">
        <v>176</v>
      </c>
      <c r="F2" s="89"/>
      <c r="G2" s="89"/>
      <c r="H2" s="89"/>
      <c r="I2" s="91"/>
    </row>
    <row r="3" spans="1:9" ht="16.5" thickBot="1" x14ac:dyDescent="0.25">
      <c r="A3" s="1507" t="s">
        <v>295</v>
      </c>
      <c r="B3" s="1508"/>
      <c r="C3" s="896">
        <f>'Input Data'!$D$29</f>
        <v>0</v>
      </c>
      <c r="D3" s="212"/>
      <c r="E3" s="212"/>
      <c r="F3" s="1509" t="s">
        <v>247</v>
      </c>
      <c r="G3" s="1510"/>
      <c r="H3" s="895">
        <f>'Input Data'!$D$6</f>
        <v>0</v>
      </c>
      <c r="I3" s="93"/>
    </row>
    <row r="4" spans="1:9" ht="16.5" thickTop="1" thickBot="1" x14ac:dyDescent="0.25">
      <c r="A4" s="662"/>
      <c r="B4" s="249"/>
      <c r="C4" s="250"/>
      <c r="D4" s="250"/>
      <c r="E4" s="250"/>
      <c r="F4" s="250"/>
      <c r="G4" s="95"/>
      <c r="H4" s="95"/>
      <c r="I4" s="663"/>
    </row>
    <row r="5" spans="1:9" ht="16.5" thickTop="1" x14ac:dyDescent="0.2">
      <c r="A5" s="121" t="s">
        <v>118</v>
      </c>
      <c r="B5" s="102"/>
      <c r="C5" s="102"/>
      <c r="D5" s="102"/>
      <c r="E5" s="102"/>
      <c r="F5" s="102"/>
      <c r="G5" s="102"/>
      <c r="H5" s="340" t="s">
        <v>255</v>
      </c>
      <c r="I5" s="339">
        <v>1</v>
      </c>
    </row>
    <row r="6" spans="1:9" ht="30" x14ac:dyDescent="0.2">
      <c r="A6" s="749" t="s">
        <v>42</v>
      </c>
      <c r="B6" s="750" t="s">
        <v>36</v>
      </c>
      <c r="C6" s="750" t="s">
        <v>24</v>
      </c>
      <c r="D6" s="750" t="s">
        <v>43</v>
      </c>
      <c r="E6" s="750" t="s">
        <v>44</v>
      </c>
      <c r="F6" s="750" t="s">
        <v>45</v>
      </c>
      <c r="G6" s="750" t="s">
        <v>181</v>
      </c>
      <c r="H6" s="750" t="s">
        <v>360</v>
      </c>
      <c r="I6" s="751" t="s">
        <v>39</v>
      </c>
    </row>
    <row r="7" spans="1:9" x14ac:dyDescent="0.2">
      <c r="A7" s="130"/>
      <c r="B7" s="131"/>
      <c r="C7" s="131"/>
      <c r="D7" s="131"/>
      <c r="E7" s="131"/>
      <c r="F7" s="298"/>
      <c r="G7" s="908">
        <f>IF('Input Data'!$H$45&lt;'Input Data'!$H$34,F7,F7-2)</f>
        <v>0</v>
      </c>
      <c r="H7" s="772"/>
      <c r="I7" s="752">
        <f t="shared" ref="I7:I16" si="0">G7*H7</f>
        <v>0</v>
      </c>
    </row>
    <row r="8" spans="1:9" x14ac:dyDescent="0.2">
      <c r="A8" s="134"/>
      <c r="B8" s="135"/>
      <c r="C8" s="135"/>
      <c r="D8" s="135"/>
      <c r="E8" s="135"/>
      <c r="F8" s="299"/>
      <c r="G8" s="297">
        <f>IF('Input Data'!$H$45&lt;'Input Data'!$H$34,F8,F8-2)</f>
        <v>0</v>
      </c>
      <c r="H8" s="773"/>
      <c r="I8" s="753">
        <f t="shared" si="0"/>
        <v>0</v>
      </c>
    </row>
    <row r="9" spans="1:9" x14ac:dyDescent="0.2">
      <c r="A9" s="134"/>
      <c r="B9" s="135"/>
      <c r="C9" s="135"/>
      <c r="D9" s="135"/>
      <c r="E9" s="135"/>
      <c r="F9" s="299"/>
      <c r="G9" s="297">
        <f>IF('Input Data'!$H$45&lt;'Input Data'!$H$34,F9,F9-2)</f>
        <v>0</v>
      </c>
      <c r="H9" s="773"/>
      <c r="I9" s="753">
        <f t="shared" si="0"/>
        <v>0</v>
      </c>
    </row>
    <row r="10" spans="1:9" x14ac:dyDescent="0.2">
      <c r="A10" s="134"/>
      <c r="B10" s="135"/>
      <c r="C10" s="135"/>
      <c r="D10" s="135"/>
      <c r="E10" s="135"/>
      <c r="F10" s="299"/>
      <c r="G10" s="297">
        <f>IF('Input Data'!$H$45&lt;'Input Data'!$H$34,F10,F10-2)</f>
        <v>0</v>
      </c>
      <c r="H10" s="773"/>
      <c r="I10" s="753">
        <f t="shared" si="0"/>
        <v>0</v>
      </c>
    </row>
    <row r="11" spans="1:9" x14ac:dyDescent="0.2">
      <c r="A11" s="134"/>
      <c r="B11" s="135"/>
      <c r="C11" s="135"/>
      <c r="D11" s="135"/>
      <c r="E11" s="135"/>
      <c r="F11" s="299"/>
      <c r="G11" s="297">
        <f>IF('Input Data'!$H$45&lt;'Input Data'!$H$34,F11,F11-2)</f>
        <v>0</v>
      </c>
      <c r="H11" s="773"/>
      <c r="I11" s="753">
        <f t="shared" si="0"/>
        <v>0</v>
      </c>
    </row>
    <row r="12" spans="1:9" x14ac:dyDescent="0.2">
      <c r="A12" s="134"/>
      <c r="B12" s="135"/>
      <c r="C12" s="135"/>
      <c r="D12" s="135"/>
      <c r="E12" s="135"/>
      <c r="F12" s="299"/>
      <c r="G12" s="297">
        <f>IF('Input Data'!$H$45&lt;'Input Data'!$H$34,F12,F12-2)</f>
        <v>0</v>
      </c>
      <c r="H12" s="773"/>
      <c r="I12" s="753">
        <f t="shared" si="0"/>
        <v>0</v>
      </c>
    </row>
    <row r="13" spans="1:9" x14ac:dyDescent="0.2">
      <c r="A13" s="134"/>
      <c r="B13" s="135"/>
      <c r="C13" s="135"/>
      <c r="D13" s="135"/>
      <c r="E13" s="135"/>
      <c r="F13" s="299"/>
      <c r="G13" s="297">
        <f>IF('Input Data'!$H$45&lt;'Input Data'!$H$34,F13,F13-2)</f>
        <v>0</v>
      </c>
      <c r="H13" s="773"/>
      <c r="I13" s="753">
        <f t="shared" si="0"/>
        <v>0</v>
      </c>
    </row>
    <row r="14" spans="1:9" x14ac:dyDescent="0.2">
      <c r="A14" s="134"/>
      <c r="B14" s="135"/>
      <c r="C14" s="135"/>
      <c r="D14" s="135"/>
      <c r="E14" s="135"/>
      <c r="F14" s="299"/>
      <c r="G14" s="297">
        <f>IF('Input Data'!$H$45&lt;'Input Data'!$H$34,F14,F14-2)</f>
        <v>0</v>
      </c>
      <c r="H14" s="773"/>
      <c r="I14" s="753">
        <f t="shared" si="0"/>
        <v>0</v>
      </c>
    </row>
    <row r="15" spans="1:9" x14ac:dyDescent="0.2">
      <c r="A15" s="134"/>
      <c r="B15" s="135"/>
      <c r="C15" s="135"/>
      <c r="D15" s="135"/>
      <c r="E15" s="135"/>
      <c r="F15" s="299"/>
      <c r="G15" s="297">
        <f>IF('Input Data'!$H$45&lt;'Input Data'!$H$34,F15,F15-2)</f>
        <v>0</v>
      </c>
      <c r="H15" s="773"/>
      <c r="I15" s="753">
        <f t="shared" si="0"/>
        <v>0</v>
      </c>
    </row>
    <row r="16" spans="1:9" ht="15.75" thickBot="1" x14ac:dyDescent="0.25">
      <c r="A16" s="138"/>
      <c r="B16" s="139"/>
      <c r="C16" s="139"/>
      <c r="D16" s="139"/>
      <c r="E16" s="139"/>
      <c r="F16" s="300"/>
      <c r="G16" s="909">
        <f>IF('Input Data'!$H$45&lt;'Input Data'!$H$34,F16,F16-2)</f>
        <v>0</v>
      </c>
      <c r="H16" s="774"/>
      <c r="I16" s="754">
        <f t="shared" si="0"/>
        <v>0</v>
      </c>
    </row>
    <row r="17" spans="1:9" ht="15.75" thickBot="1" x14ac:dyDescent="0.25">
      <c r="A17" s="251"/>
      <c r="B17" s="252"/>
      <c r="C17" s="252"/>
      <c r="D17" s="252"/>
      <c r="E17" s="252"/>
      <c r="F17" s="252"/>
      <c r="G17" s="252"/>
      <c r="H17" s="775" t="s">
        <v>175</v>
      </c>
      <c r="I17" s="755">
        <f>SUM(I7:I16)</f>
        <v>0</v>
      </c>
    </row>
    <row r="18" spans="1:9" ht="16.5" thickTop="1" thickBot="1" x14ac:dyDescent="0.25">
      <c r="A18" s="157"/>
      <c r="B18" s="97"/>
      <c r="C18" s="97"/>
      <c r="D18" s="97"/>
      <c r="E18" s="97"/>
      <c r="F18" s="97"/>
      <c r="G18" s="97"/>
      <c r="H18" s="746" t="s">
        <v>292</v>
      </c>
      <c r="I18" s="756"/>
    </row>
    <row r="19" spans="1:9" ht="15.75" thickBot="1" x14ac:dyDescent="0.25">
      <c r="A19" s="162"/>
      <c r="B19" s="92"/>
      <c r="C19" s="92"/>
      <c r="D19" s="92"/>
      <c r="E19" s="92"/>
      <c r="F19" s="92"/>
      <c r="G19" s="92"/>
      <c r="H19" s="776"/>
      <c r="I19" s="757"/>
    </row>
    <row r="20" spans="1:9" ht="15.75" thickTop="1" x14ac:dyDescent="0.2">
      <c r="A20" s="121" t="s">
        <v>46</v>
      </c>
      <c r="B20" s="254"/>
      <c r="C20" s="254"/>
      <c r="D20" s="254"/>
      <c r="E20" s="254"/>
      <c r="F20" s="254"/>
      <c r="G20" s="254"/>
      <c r="H20" s="777"/>
      <c r="I20" s="758"/>
    </row>
    <row r="21" spans="1:9" x14ac:dyDescent="0.2">
      <c r="A21" s="142" t="s">
        <v>47</v>
      </c>
      <c r="B21" s="143" t="s">
        <v>48</v>
      </c>
      <c r="C21" s="143" t="s">
        <v>254</v>
      </c>
      <c r="D21" s="143"/>
      <c r="E21" s="89"/>
      <c r="F21" s="89"/>
      <c r="G21" s="143" t="s">
        <v>49</v>
      </c>
      <c r="H21" s="778">
        <v>1600</v>
      </c>
      <c r="I21" s="759"/>
    </row>
    <row r="22" spans="1:9" x14ac:dyDescent="0.2">
      <c r="A22" s="142" t="s">
        <v>32</v>
      </c>
      <c r="B22" s="143" t="s">
        <v>48</v>
      </c>
      <c r="C22" s="144"/>
      <c r="D22" s="144"/>
      <c r="E22" s="145"/>
      <c r="F22" s="89"/>
      <c r="G22" s="143" t="s">
        <v>49</v>
      </c>
      <c r="H22" s="779"/>
      <c r="I22" s="760"/>
    </row>
    <row r="23" spans="1:9" x14ac:dyDescent="0.2">
      <c r="A23" s="142" t="s">
        <v>34</v>
      </c>
      <c r="B23" s="143" t="s">
        <v>48</v>
      </c>
      <c r="C23" s="143"/>
      <c r="D23" s="143"/>
      <c r="E23" s="89"/>
      <c r="F23" s="89"/>
      <c r="G23" s="143" t="s">
        <v>49</v>
      </c>
      <c r="H23" s="778"/>
      <c r="I23" s="759"/>
    </row>
    <row r="24" spans="1:9" ht="45" x14ac:dyDescent="0.2">
      <c r="A24" s="749" t="s">
        <v>4</v>
      </c>
      <c r="B24" s="750" t="s">
        <v>36</v>
      </c>
      <c r="C24" s="750" t="s">
        <v>38</v>
      </c>
      <c r="D24" s="750" t="s">
        <v>50</v>
      </c>
      <c r="E24" s="750" t="s">
        <v>51</v>
      </c>
      <c r="F24" s="750" t="s">
        <v>170</v>
      </c>
      <c r="G24" s="750" t="s">
        <v>52</v>
      </c>
      <c r="H24" s="780" t="s">
        <v>360</v>
      </c>
      <c r="I24" s="761" t="s">
        <v>39</v>
      </c>
    </row>
    <row r="25" spans="1:9" x14ac:dyDescent="0.2">
      <c r="A25" s="336"/>
      <c r="B25" s="131"/>
      <c r="C25" s="131"/>
      <c r="D25" s="131"/>
      <c r="E25" s="131"/>
      <c r="F25" s="791"/>
      <c r="G25" s="298"/>
      <c r="H25" s="772"/>
      <c r="I25" s="762">
        <f>G25*H25+F25</f>
        <v>0</v>
      </c>
    </row>
    <row r="26" spans="1:9" x14ac:dyDescent="0.2">
      <c r="A26" s="337"/>
      <c r="B26" s="135"/>
      <c r="C26" s="135"/>
      <c r="D26" s="135"/>
      <c r="E26" s="135"/>
      <c r="F26" s="792"/>
      <c r="G26" s="299"/>
      <c r="H26" s="773"/>
      <c r="I26" s="753">
        <f t="shared" ref="I26:I34" si="1">G26*H26+F26</f>
        <v>0</v>
      </c>
    </row>
    <row r="27" spans="1:9" x14ac:dyDescent="0.2">
      <c r="A27" s="337"/>
      <c r="B27" s="135"/>
      <c r="C27" s="135"/>
      <c r="D27" s="135"/>
      <c r="E27" s="135"/>
      <c r="F27" s="792"/>
      <c r="G27" s="299"/>
      <c r="H27" s="773"/>
      <c r="I27" s="753">
        <f t="shared" si="1"/>
        <v>0</v>
      </c>
    </row>
    <row r="28" spans="1:9" x14ac:dyDescent="0.2">
      <c r="A28" s="337"/>
      <c r="B28" s="135"/>
      <c r="C28" s="135"/>
      <c r="D28" s="135"/>
      <c r="E28" s="135"/>
      <c r="F28" s="792"/>
      <c r="G28" s="299"/>
      <c r="H28" s="773"/>
      <c r="I28" s="753">
        <f t="shared" si="1"/>
        <v>0</v>
      </c>
    </row>
    <row r="29" spans="1:9" x14ac:dyDescent="0.2">
      <c r="A29" s="337"/>
      <c r="B29" s="135"/>
      <c r="C29" s="135"/>
      <c r="D29" s="135"/>
      <c r="E29" s="135"/>
      <c r="F29" s="792"/>
      <c r="G29" s="299"/>
      <c r="H29" s="773"/>
      <c r="I29" s="753">
        <f t="shared" si="1"/>
        <v>0</v>
      </c>
    </row>
    <row r="30" spans="1:9" x14ac:dyDescent="0.2">
      <c r="A30" s="337"/>
      <c r="B30" s="135"/>
      <c r="C30" s="135"/>
      <c r="D30" s="135"/>
      <c r="E30" s="135"/>
      <c r="F30" s="792"/>
      <c r="G30" s="299"/>
      <c r="H30" s="773"/>
      <c r="I30" s="753">
        <f t="shared" si="1"/>
        <v>0</v>
      </c>
    </row>
    <row r="31" spans="1:9" ht="15.75" customHeight="1" x14ac:dyDescent="0.2">
      <c r="A31" s="337"/>
      <c r="B31" s="135"/>
      <c r="C31" s="135"/>
      <c r="D31" s="135"/>
      <c r="E31" s="135"/>
      <c r="F31" s="792"/>
      <c r="G31" s="299"/>
      <c r="H31" s="773"/>
      <c r="I31" s="753">
        <f t="shared" si="1"/>
        <v>0</v>
      </c>
    </row>
    <row r="32" spans="1:9" x14ac:dyDescent="0.2">
      <c r="A32" s="337"/>
      <c r="B32" s="135"/>
      <c r="C32" s="135"/>
      <c r="D32" s="135"/>
      <c r="E32" s="135"/>
      <c r="F32" s="792"/>
      <c r="G32" s="299"/>
      <c r="H32" s="773"/>
      <c r="I32" s="753">
        <f t="shared" si="1"/>
        <v>0</v>
      </c>
    </row>
    <row r="33" spans="1:9" x14ac:dyDescent="0.2">
      <c r="A33" s="337"/>
      <c r="B33" s="135"/>
      <c r="C33" s="135"/>
      <c r="D33" s="135"/>
      <c r="E33" s="135"/>
      <c r="F33" s="792"/>
      <c r="G33" s="299"/>
      <c r="H33" s="773"/>
      <c r="I33" s="753">
        <f t="shared" si="1"/>
        <v>0</v>
      </c>
    </row>
    <row r="34" spans="1:9" ht="15.75" thickBot="1" x14ac:dyDescent="0.25">
      <c r="A34" s="338"/>
      <c r="B34" s="139"/>
      <c r="C34" s="139"/>
      <c r="D34" s="139"/>
      <c r="E34" s="139"/>
      <c r="F34" s="793"/>
      <c r="G34" s="300"/>
      <c r="H34" s="774"/>
      <c r="I34" s="763">
        <f t="shared" si="1"/>
        <v>0</v>
      </c>
    </row>
    <row r="35" spans="1:9" ht="15.75" thickTop="1" x14ac:dyDescent="0.2">
      <c r="A35" s="256"/>
      <c r="B35" s="257"/>
      <c r="C35" s="257"/>
      <c r="D35" s="257"/>
      <c r="E35" s="257"/>
      <c r="F35" s="257"/>
      <c r="G35" s="257"/>
      <c r="H35" s="225" t="s">
        <v>53</v>
      </c>
      <c r="I35" s="764">
        <f>SUM(I25:I34)</f>
        <v>0</v>
      </c>
    </row>
    <row r="36" spans="1:9" ht="15.75" thickBot="1" x14ac:dyDescent="0.25">
      <c r="A36" s="142"/>
      <c r="B36" s="147"/>
      <c r="C36" s="147"/>
      <c r="D36" s="147"/>
      <c r="E36" s="147"/>
      <c r="F36" s="147"/>
      <c r="G36" s="147"/>
      <c r="H36" s="147" t="s">
        <v>292</v>
      </c>
      <c r="I36" s="756"/>
    </row>
    <row r="37" spans="1:9" x14ac:dyDescent="0.2">
      <c r="A37" s="142"/>
      <c r="B37" s="147"/>
      <c r="C37" s="147"/>
      <c r="D37" s="147"/>
      <c r="E37" s="147"/>
      <c r="F37" s="147"/>
      <c r="G37" s="147"/>
      <c r="H37" s="147"/>
      <c r="I37" s="765"/>
    </row>
    <row r="38" spans="1:9" x14ac:dyDescent="0.2">
      <c r="A38" s="148" t="s">
        <v>411</v>
      </c>
      <c r="B38" s="125"/>
      <c r="C38" s="125"/>
      <c r="D38" s="125"/>
      <c r="E38" s="125"/>
      <c r="F38" s="125"/>
      <c r="G38" s="125"/>
      <c r="H38" s="125"/>
      <c r="I38" s="766"/>
    </row>
    <row r="39" spans="1:9" ht="30" x14ac:dyDescent="0.2">
      <c r="A39" s="749" t="s">
        <v>4</v>
      </c>
      <c r="B39" s="736" t="s">
        <v>36</v>
      </c>
      <c r="C39" s="794" t="s">
        <v>24</v>
      </c>
      <c r="D39" s="750" t="s">
        <v>54</v>
      </c>
      <c r="E39" s="750" t="s">
        <v>55</v>
      </c>
      <c r="F39" s="750"/>
      <c r="G39" s="750" t="s">
        <v>6</v>
      </c>
      <c r="H39" s="750" t="s">
        <v>11</v>
      </c>
      <c r="I39" s="761" t="s">
        <v>39</v>
      </c>
    </row>
    <row r="40" spans="1:9" x14ac:dyDescent="0.2">
      <c r="A40" s="336"/>
      <c r="B40" s="131"/>
      <c r="C40" s="131"/>
      <c r="D40" s="131"/>
      <c r="E40" s="131"/>
      <c r="F40" s="131"/>
      <c r="G40" s="788"/>
      <c r="H40" s="781"/>
      <c r="I40" s="767"/>
    </row>
    <row r="41" spans="1:9" x14ac:dyDescent="0.2">
      <c r="A41" s="134"/>
      <c r="B41" s="135"/>
      <c r="C41" s="135"/>
      <c r="D41" s="135"/>
      <c r="E41" s="135"/>
      <c r="F41" s="135"/>
      <c r="G41" s="789"/>
      <c r="H41" s="782"/>
      <c r="I41" s="768"/>
    </row>
    <row r="42" spans="1:9" x14ac:dyDescent="0.2">
      <c r="A42" s="134"/>
      <c r="B42" s="135"/>
      <c r="C42" s="135"/>
      <c r="D42" s="135"/>
      <c r="E42" s="135"/>
      <c r="F42" s="135"/>
      <c r="G42" s="789"/>
      <c r="H42" s="782"/>
      <c r="I42" s="768"/>
    </row>
    <row r="43" spans="1:9" x14ac:dyDescent="0.2">
      <c r="A43" s="134"/>
      <c r="B43" s="135"/>
      <c r="C43" s="135"/>
      <c r="D43" s="135"/>
      <c r="E43" s="135"/>
      <c r="F43" s="135"/>
      <c r="G43" s="789"/>
      <c r="H43" s="782"/>
      <c r="I43" s="768"/>
    </row>
    <row r="44" spans="1:9" x14ac:dyDescent="0.2">
      <c r="A44" s="134"/>
      <c r="B44" s="135"/>
      <c r="C44" s="135"/>
      <c r="D44" s="135"/>
      <c r="E44" s="135"/>
      <c r="F44" s="135"/>
      <c r="G44" s="789"/>
      <c r="H44" s="782"/>
      <c r="I44" s="768"/>
    </row>
    <row r="45" spans="1:9" x14ac:dyDescent="0.2">
      <c r="A45" s="134"/>
      <c r="B45" s="135"/>
      <c r="C45" s="135"/>
      <c r="D45" s="135"/>
      <c r="E45" s="135"/>
      <c r="F45" s="135"/>
      <c r="G45" s="789"/>
      <c r="H45" s="782"/>
      <c r="I45" s="768"/>
    </row>
    <row r="46" spans="1:9" x14ac:dyDescent="0.2">
      <c r="A46" s="134"/>
      <c r="B46" s="135"/>
      <c r="C46" s="135"/>
      <c r="D46" s="135"/>
      <c r="E46" s="135"/>
      <c r="F46" s="135"/>
      <c r="G46" s="789"/>
      <c r="H46" s="782"/>
      <c r="I46" s="768"/>
    </row>
    <row r="47" spans="1:9" ht="15.75" thickBot="1" x14ac:dyDescent="0.25">
      <c r="A47" s="138"/>
      <c r="B47" s="139"/>
      <c r="C47" s="139"/>
      <c r="D47" s="139"/>
      <c r="E47" s="139"/>
      <c r="F47" s="139"/>
      <c r="G47" s="790"/>
      <c r="H47" s="783"/>
      <c r="I47" s="769"/>
    </row>
    <row r="48" spans="1:9" x14ac:dyDescent="0.2">
      <c r="A48" s="256"/>
      <c r="B48" s="257"/>
      <c r="C48" s="257"/>
      <c r="D48" s="257"/>
      <c r="E48" s="257"/>
      <c r="F48" s="257"/>
      <c r="G48" s="257"/>
      <c r="H48" s="784" t="s">
        <v>56</v>
      </c>
      <c r="I48" s="764">
        <f>SUM(I40:I47)</f>
        <v>0</v>
      </c>
    </row>
    <row r="49" spans="1:9" ht="15.75" thickBot="1" x14ac:dyDescent="0.25">
      <c r="A49" s="142"/>
      <c r="B49" s="147"/>
      <c r="C49" s="147"/>
      <c r="D49" s="147"/>
      <c r="E49" s="147"/>
      <c r="F49" s="147"/>
      <c r="G49" s="147"/>
      <c r="H49" s="785" t="s">
        <v>292</v>
      </c>
      <c r="I49" s="756"/>
    </row>
    <row r="50" spans="1:9" x14ac:dyDescent="0.2">
      <c r="A50" s="90"/>
      <c r="B50" s="89"/>
      <c r="C50" s="89"/>
      <c r="D50" s="89"/>
      <c r="E50" s="89"/>
      <c r="F50" s="89"/>
      <c r="G50" s="89"/>
      <c r="H50" s="786"/>
      <c r="I50" s="759"/>
    </row>
    <row r="51" spans="1:9" x14ac:dyDescent="0.2">
      <c r="A51" s="148" t="s">
        <v>57</v>
      </c>
      <c r="B51" s="125"/>
      <c r="C51" s="125"/>
      <c r="D51" s="125"/>
      <c r="E51" s="125"/>
      <c r="F51" s="125"/>
      <c r="G51" s="125"/>
      <c r="H51" s="787"/>
      <c r="I51" s="766"/>
    </row>
    <row r="52" spans="1:9" ht="30" x14ac:dyDescent="0.2">
      <c r="A52" s="795" t="s">
        <v>4</v>
      </c>
      <c r="B52" s="736" t="s">
        <v>36</v>
      </c>
      <c r="C52" s="794" t="s">
        <v>24</v>
      </c>
      <c r="D52" s="796" t="s">
        <v>43</v>
      </c>
      <c r="E52" s="796" t="s">
        <v>44</v>
      </c>
      <c r="F52" s="796"/>
      <c r="G52" s="750" t="s">
        <v>58</v>
      </c>
      <c r="H52" s="797" t="s">
        <v>59</v>
      </c>
      <c r="I52" s="761" t="s">
        <v>39</v>
      </c>
    </row>
    <row r="53" spans="1:9" x14ac:dyDescent="0.2">
      <c r="A53" s="231"/>
      <c r="B53" s="152"/>
      <c r="C53" s="152"/>
      <c r="D53" s="131"/>
      <c r="E53" s="131"/>
      <c r="F53" s="131"/>
      <c r="G53" s="131"/>
      <c r="H53" s="781"/>
      <c r="I53" s="767"/>
    </row>
    <row r="54" spans="1:9" x14ac:dyDescent="0.2">
      <c r="A54" s="241"/>
      <c r="B54" s="153"/>
      <c r="C54" s="153"/>
      <c r="D54" s="135"/>
      <c r="E54" s="135"/>
      <c r="F54" s="135"/>
      <c r="G54" s="135"/>
      <c r="H54" s="782"/>
      <c r="I54" s="768"/>
    </row>
    <row r="55" spans="1:9" x14ac:dyDescent="0.2">
      <c r="A55" s="240"/>
      <c r="B55" s="153"/>
      <c r="C55" s="153"/>
      <c r="D55" s="135"/>
      <c r="E55" s="135"/>
      <c r="F55" s="135"/>
      <c r="G55" s="135"/>
      <c r="H55" s="782"/>
      <c r="I55" s="768"/>
    </row>
    <row r="56" spans="1:9" x14ac:dyDescent="0.2">
      <c r="A56" s="134"/>
      <c r="B56" s="153"/>
      <c r="C56" s="153"/>
      <c r="D56" s="135"/>
      <c r="E56" s="135"/>
      <c r="F56" s="135"/>
      <c r="G56" s="135"/>
      <c r="H56" s="782"/>
      <c r="I56" s="768"/>
    </row>
    <row r="57" spans="1:9" x14ac:dyDescent="0.2">
      <c r="A57" s="134"/>
      <c r="B57" s="153"/>
      <c r="C57" s="153"/>
      <c r="D57" s="135"/>
      <c r="E57" s="135"/>
      <c r="F57" s="135"/>
      <c r="G57" s="135"/>
      <c r="H57" s="782"/>
      <c r="I57" s="768"/>
    </row>
    <row r="58" spans="1:9" x14ac:dyDescent="0.2">
      <c r="A58" s="134"/>
      <c r="B58" s="153"/>
      <c r="C58" s="153"/>
      <c r="D58" s="135"/>
      <c r="E58" s="135"/>
      <c r="F58" s="135"/>
      <c r="G58" s="135"/>
      <c r="H58" s="782"/>
      <c r="I58" s="768"/>
    </row>
    <row r="59" spans="1:9" ht="15.75" thickBot="1" x14ac:dyDescent="0.25">
      <c r="A59" s="138"/>
      <c r="B59" s="154"/>
      <c r="C59" s="154"/>
      <c r="D59" s="139"/>
      <c r="E59" s="139"/>
      <c r="F59" s="139"/>
      <c r="G59" s="139"/>
      <c r="H59" s="783"/>
      <c r="I59" s="769"/>
    </row>
    <row r="60" spans="1:9" x14ac:dyDescent="0.2">
      <c r="A60" s="256"/>
      <c r="B60" s="257"/>
      <c r="C60" s="257"/>
      <c r="D60" s="257"/>
      <c r="E60" s="257"/>
      <c r="F60" s="257"/>
      <c r="G60" s="257"/>
      <c r="H60" s="225" t="s">
        <v>60</v>
      </c>
      <c r="I60" s="764">
        <f>SUM(I53:I59)</f>
        <v>0</v>
      </c>
    </row>
    <row r="61" spans="1:9" ht="15.75" thickBot="1" x14ac:dyDescent="0.25">
      <c r="A61" s="142"/>
      <c r="B61" s="147"/>
      <c r="C61" s="147"/>
      <c r="D61" s="147"/>
      <c r="E61" s="147"/>
      <c r="F61" s="147"/>
      <c r="G61" s="147"/>
      <c r="H61" s="147" t="s">
        <v>292</v>
      </c>
      <c r="I61" s="756"/>
    </row>
    <row r="62" spans="1:9" ht="15.75" thickBot="1" x14ac:dyDescent="0.25">
      <c r="A62" s="142"/>
      <c r="B62" s="147"/>
      <c r="C62" s="147"/>
      <c r="D62" s="147"/>
      <c r="E62" s="147"/>
      <c r="F62" s="147"/>
      <c r="G62" s="147"/>
      <c r="H62" s="258"/>
      <c r="I62" s="759"/>
    </row>
    <row r="63" spans="1:9" ht="15.75" thickTop="1" x14ac:dyDescent="0.2">
      <c r="A63" s="157"/>
      <c r="B63" s="97"/>
      <c r="C63" s="97"/>
      <c r="D63" s="97"/>
      <c r="E63" s="97"/>
      <c r="F63" s="97"/>
      <c r="G63" s="97"/>
      <c r="H63" s="98" t="s">
        <v>172</v>
      </c>
      <c r="I63" s="770">
        <f>I48+I60+I35</f>
        <v>0</v>
      </c>
    </row>
    <row r="64" spans="1:9" ht="15.75" thickBot="1" x14ac:dyDescent="0.25">
      <c r="A64" s="158"/>
      <c r="B64" s="156"/>
      <c r="C64" s="156"/>
      <c r="D64" s="156"/>
      <c r="E64" s="156"/>
      <c r="F64" s="156"/>
      <c r="G64" s="156"/>
      <c r="H64" s="156" t="s">
        <v>292</v>
      </c>
      <c r="I64" s="771">
        <f>I18+I36+I49+I61</f>
        <v>0</v>
      </c>
    </row>
    <row r="65" ht="15.75" thickTop="1" x14ac:dyDescent="0.2"/>
  </sheetData>
  <customSheetViews>
    <customSheetView guid="{F2EF8C40-5F38-4711-A114-3A47916B87AA}" scale="60" showPageBreaks="1" printArea="1" view="pageBreakPreview" showRuler="0" topLeftCell="A48">
      <selection activeCell="H60" sqref="H60"/>
      <pageMargins left="0.94488188976377963" right="0.55118110236220474" top="0.62992125984251968" bottom="0.98425196850393704" header="0.51181102362204722" footer="0.51181102362204722"/>
      <pageSetup paperSize="9" scale="66" orientation="portrait" horizontalDpi="4294967293" verticalDpi="200" r:id="rId1"/>
      <headerFooter alignWithMargins="0"/>
    </customSheetView>
    <customSheetView guid="{C3FD0C30-5FEE-44FC-8C8E-ACB1A98A43F5}" scale="75" fitToPage="1" showRuler="0" topLeftCell="A42">
      <selection activeCell="I53" sqref="I53"/>
      <pageMargins left="0.55118110236220474" right="0.55118110236220474" top="0.82677165354330717" bottom="0.78740157480314965" header="0.51181102362204722" footer="0.51181102362204722"/>
      <printOptions horizontalCentered="1"/>
      <pageSetup paperSize="9" scale="71" orientation="portrait" r:id="rId2"/>
      <headerFooter alignWithMargins="0"/>
    </customSheetView>
  </customSheetViews>
  <mergeCells count="2">
    <mergeCell ref="A3:B3"/>
    <mergeCell ref="F3:G3"/>
  </mergeCells>
  <phoneticPr fontId="48" type="noConversion"/>
  <printOptions horizontalCentered="1"/>
  <pageMargins left="0.55118110236220474" right="0.55118110236220474" top="0.82677165354330717" bottom="0.78740157480314965" header="0.51181102362204722" footer="0.51181102362204722"/>
  <pageSetup paperSize="9" scale="69" orientation="portrait"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5"/>
  <sheetViews>
    <sheetView workbookViewId="0">
      <selection activeCell="H23" sqref="H23:I23"/>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1001"/>
      <c r="B1" s="911"/>
      <c r="C1" s="911"/>
      <c r="D1" s="1002" t="s">
        <v>465</v>
      </c>
      <c r="E1" s="1003"/>
      <c r="F1" s="1003"/>
      <c r="G1" s="911"/>
      <c r="H1" s="911"/>
      <c r="I1" s="911"/>
      <c r="J1" s="911"/>
      <c r="K1" s="911"/>
      <c r="L1" s="911"/>
      <c r="M1" s="912" t="s">
        <v>466</v>
      </c>
      <c r="N1" s="1004"/>
      <c r="O1" s="912"/>
    </row>
    <row r="2" spans="1:15" x14ac:dyDescent="0.2">
      <c r="A2" s="1005"/>
      <c r="B2" s="913"/>
      <c r="C2" s="914"/>
      <c r="D2" s="914" t="s">
        <v>467</v>
      </c>
      <c r="E2" s="914"/>
      <c r="F2" s="914"/>
      <c r="G2" s="914"/>
      <c r="H2" s="914"/>
      <c r="I2" s="914"/>
      <c r="J2" s="914"/>
      <c r="K2" s="914"/>
      <c r="L2" s="914"/>
      <c r="M2" s="914"/>
      <c r="N2" s="913" t="s">
        <v>468</v>
      </c>
      <c r="O2" s="915"/>
    </row>
    <row r="3" spans="1:15" x14ac:dyDescent="0.2">
      <c r="A3" s="1005"/>
      <c r="B3" s="913"/>
      <c r="C3" s="914"/>
      <c r="D3" s="914"/>
      <c r="E3" s="914"/>
      <c r="F3" s="914"/>
      <c r="G3" s="914"/>
      <c r="H3" s="914"/>
      <c r="I3" s="914"/>
      <c r="J3" s="914"/>
      <c r="K3" s="914"/>
      <c r="L3" s="914"/>
      <c r="M3" s="914"/>
      <c r="N3" s="914"/>
      <c r="O3" s="915"/>
    </row>
    <row r="4" spans="1:15" x14ac:dyDescent="0.2">
      <c r="A4" s="1005"/>
      <c r="B4" s="913"/>
      <c r="C4" s="914"/>
      <c r="D4" s="914"/>
      <c r="E4" s="1006" t="s">
        <v>469</v>
      </c>
      <c r="F4" s="914"/>
      <c r="G4" s="914"/>
      <c r="H4" s="914"/>
      <c r="I4" s="1007" t="s">
        <v>412</v>
      </c>
      <c r="J4" s="1008">
        <v>0</v>
      </c>
      <c r="K4" s="914"/>
      <c r="L4" s="914"/>
      <c r="M4" s="1009" t="s">
        <v>470</v>
      </c>
      <c r="N4" s="914"/>
      <c r="O4" s="1010"/>
    </row>
    <row r="5" spans="1:15" x14ac:dyDescent="0.2">
      <c r="A5" s="1005"/>
      <c r="B5" s="913"/>
      <c r="C5" s="914"/>
      <c r="D5" s="914"/>
      <c r="E5" s="1513" t="s">
        <v>471</v>
      </c>
      <c r="F5" s="1514"/>
      <c r="G5" s="1515">
        <v>0</v>
      </c>
      <c r="H5" s="1516"/>
      <c r="I5" s="914"/>
      <c r="J5" s="914"/>
      <c r="K5" s="914"/>
      <c r="L5" s="914"/>
      <c r="M5" s="1009" t="s">
        <v>472</v>
      </c>
      <c r="N5" s="1517"/>
      <c r="O5" s="1518"/>
    </row>
    <row r="6" spans="1:15" x14ac:dyDescent="0.2">
      <c r="A6" s="1011" t="s">
        <v>473</v>
      </c>
      <c r="B6" s="913"/>
      <c r="C6" s="1012"/>
      <c r="D6" s="916" t="s">
        <v>412</v>
      </c>
      <c r="E6" s="917"/>
      <c r="F6" s="917"/>
      <c r="G6" s="917"/>
      <c r="H6" s="917"/>
      <c r="I6" s="917"/>
      <c r="J6" s="917"/>
      <c r="K6" s="917"/>
      <c r="L6" s="917"/>
      <c r="M6" s="917"/>
      <c r="N6" s="914"/>
      <c r="O6" s="915"/>
    </row>
    <row r="7" spans="1:15" x14ac:dyDescent="0.2">
      <c r="A7" s="1011" t="s">
        <v>474</v>
      </c>
      <c r="B7" s="913"/>
      <c r="C7" s="1007"/>
      <c r="D7" s="916" t="s">
        <v>412</v>
      </c>
      <c r="E7" s="917"/>
      <c r="F7" s="917"/>
      <c r="G7" s="917"/>
      <c r="H7" s="917"/>
      <c r="I7" s="917"/>
      <c r="J7" s="1013"/>
      <c r="K7" s="917"/>
      <c r="L7" s="917"/>
      <c r="M7" s="917"/>
      <c r="N7" s="914"/>
      <c r="O7" s="915"/>
    </row>
    <row r="8" spans="1:15" x14ac:dyDescent="0.2">
      <c r="A8" s="1005"/>
      <c r="B8" s="913"/>
      <c r="C8" s="914"/>
      <c r="D8" s="913"/>
      <c r="E8" s="913"/>
      <c r="F8" s="913"/>
      <c r="G8" s="913"/>
      <c r="H8" s="913"/>
      <c r="I8" s="913"/>
      <c r="J8" s="1014"/>
      <c r="K8" s="913"/>
      <c r="L8" s="913"/>
      <c r="M8" s="913"/>
      <c r="N8" s="913"/>
      <c r="O8" s="915"/>
    </row>
    <row r="9" spans="1:15" x14ac:dyDescent="0.2">
      <c r="A9" s="1011" t="s">
        <v>475</v>
      </c>
      <c r="B9" s="913"/>
      <c r="C9" s="916" t="s">
        <v>476</v>
      </c>
      <c r="D9" s="914"/>
      <c r="E9" s="914"/>
      <c r="F9" s="914"/>
      <c r="G9" s="914"/>
      <c r="H9" s="913"/>
      <c r="I9" s="913"/>
      <c r="J9" s="914"/>
      <c r="K9" s="914"/>
      <c r="L9" s="914"/>
      <c r="M9" s="914"/>
      <c r="N9" s="914"/>
      <c r="O9" s="915"/>
    </row>
    <row r="10" spans="1:15" x14ac:dyDescent="0.2">
      <c r="A10" s="1015" t="s">
        <v>477</v>
      </c>
      <c r="B10" s="1016"/>
      <c r="C10" s="1017"/>
      <c r="D10" s="1017"/>
      <c r="E10" s="1017"/>
      <c r="F10" s="1017"/>
      <c r="G10" s="1017"/>
      <c r="H10" s="1018" t="s">
        <v>478</v>
      </c>
      <c r="I10" s="1019"/>
      <c r="J10" s="1020" t="s">
        <v>479</v>
      </c>
      <c r="K10" s="918" t="s">
        <v>480</v>
      </c>
      <c r="L10" s="1021"/>
      <c r="M10" s="1022"/>
      <c r="N10" s="1023" t="s">
        <v>481</v>
      </c>
      <c r="O10" s="1024" t="s">
        <v>482</v>
      </c>
    </row>
    <row r="11" spans="1:15" x14ac:dyDescent="0.2">
      <c r="A11" s="1025"/>
      <c r="B11" s="1026"/>
      <c r="C11" s="1027"/>
      <c r="D11" s="1028" t="s">
        <v>483</v>
      </c>
      <c r="E11" s="1029"/>
      <c r="F11" s="1030" t="s">
        <v>484</v>
      </c>
      <c r="G11" s="1031"/>
      <c r="H11" s="919" t="s">
        <v>485</v>
      </c>
      <c r="I11" s="913"/>
      <c r="J11" s="1032" t="s">
        <v>486</v>
      </c>
      <c r="K11" s="1033" t="s">
        <v>487</v>
      </c>
      <c r="L11" s="1026" t="s">
        <v>488</v>
      </c>
      <c r="M11" s="1020" t="s">
        <v>489</v>
      </c>
      <c r="N11" s="1034" t="s">
        <v>490</v>
      </c>
      <c r="O11" s="1035" t="s">
        <v>491</v>
      </c>
    </row>
    <row r="12" spans="1:15" x14ac:dyDescent="0.2">
      <c r="A12" s="1036"/>
      <c r="B12" s="1519" t="s">
        <v>4</v>
      </c>
      <c r="C12" s="1520"/>
      <c r="D12" s="1037" t="s">
        <v>492</v>
      </c>
      <c r="E12" s="1038"/>
      <c r="F12" s="1039" t="s">
        <v>492</v>
      </c>
      <c r="G12" s="1038"/>
      <c r="H12" s="1519" t="s">
        <v>493</v>
      </c>
      <c r="I12" s="1521"/>
      <c r="J12" s="1040" t="s">
        <v>494</v>
      </c>
      <c r="K12" s="1041" t="s">
        <v>495</v>
      </c>
      <c r="L12" s="1039" t="s">
        <v>496</v>
      </c>
      <c r="M12" s="1042" t="s">
        <v>497</v>
      </c>
      <c r="N12" s="1040" t="s">
        <v>498</v>
      </c>
      <c r="O12" s="1043" t="s">
        <v>499</v>
      </c>
    </row>
    <row r="13" spans="1:15" x14ac:dyDescent="0.2">
      <c r="A13" s="1044" t="s">
        <v>500</v>
      </c>
      <c r="B13" s="1045"/>
      <c r="C13" s="1046"/>
      <c r="D13" s="1522"/>
      <c r="E13" s="1523"/>
      <c r="F13" s="1045"/>
      <c r="G13" s="1046"/>
      <c r="H13" s="1047"/>
      <c r="I13" s="1048"/>
      <c r="J13" s="1049"/>
      <c r="K13" s="1050"/>
      <c r="L13" s="1051"/>
      <c r="M13" s="1052"/>
      <c r="N13" s="1046"/>
      <c r="O13" s="1053"/>
    </row>
    <row r="14" spans="1:15" x14ac:dyDescent="0.2">
      <c r="A14" s="1054" t="s">
        <v>501</v>
      </c>
      <c r="B14" s="1055"/>
      <c r="C14" s="920"/>
      <c r="D14" s="1041"/>
      <c r="E14" s="1056"/>
      <c r="F14" s="1055"/>
      <c r="G14" s="920"/>
      <c r="H14" s="1057"/>
      <c r="I14" s="1058"/>
      <c r="J14" s="1059"/>
      <c r="K14" s="1060"/>
      <c r="L14" s="1060"/>
      <c r="M14" s="1061"/>
      <c r="N14" s="1040"/>
      <c r="O14" s="1062"/>
    </row>
    <row r="15" spans="1:15" x14ac:dyDescent="0.2">
      <c r="A15" s="1063"/>
      <c r="B15" s="1064"/>
      <c r="C15" s="913"/>
      <c r="D15" s="1034"/>
      <c r="E15" s="921"/>
      <c r="F15" s="1064"/>
      <c r="G15" s="913"/>
      <c r="H15" s="913"/>
      <c r="I15" s="913"/>
      <c r="J15" s="1012" t="s">
        <v>395</v>
      </c>
      <c r="K15" s="1034" t="s">
        <v>397</v>
      </c>
      <c r="L15" s="1012" t="s">
        <v>399</v>
      </c>
      <c r="M15" s="1034" t="s">
        <v>401</v>
      </c>
      <c r="N15" s="913"/>
      <c r="O15" s="1065" t="s">
        <v>10</v>
      </c>
    </row>
    <row r="16" spans="1:15" ht="15.75" thickBot="1" x14ac:dyDescent="0.25">
      <c r="A16" s="1005" t="s">
        <v>502</v>
      </c>
      <c r="B16" s="1064"/>
      <c r="C16" s="913"/>
      <c r="D16" s="1034"/>
      <c r="E16" s="921"/>
      <c r="F16" s="1064"/>
      <c r="G16" s="913"/>
      <c r="H16" s="913"/>
      <c r="I16" s="913"/>
      <c r="J16" s="916" t="s">
        <v>503</v>
      </c>
      <c r="K16" s="913"/>
      <c r="L16" s="999"/>
      <c r="M16" s="916"/>
      <c r="N16" s="913"/>
      <c r="O16" s="1066">
        <f>J13+J14+K13+K14+L13+L14+M13+M14</f>
        <v>0</v>
      </c>
    </row>
    <row r="17" spans="1:15" x14ac:dyDescent="0.2">
      <c r="A17" s="1005" t="s">
        <v>504</v>
      </c>
      <c r="B17" s="1064"/>
      <c r="C17" s="913"/>
      <c r="D17" s="1034"/>
      <c r="E17" s="1067"/>
      <c r="F17" s="1064"/>
      <c r="G17" s="913"/>
      <c r="H17" s="913"/>
      <c r="I17" s="913"/>
      <c r="J17" s="1034"/>
      <c r="K17" s="1068"/>
      <c r="L17" s="1069"/>
      <c r="M17" s="1070"/>
      <c r="N17" s="1071" t="s">
        <v>505</v>
      </c>
      <c r="O17" s="1072" t="s">
        <v>10</v>
      </c>
    </row>
    <row r="18" spans="1:15" ht="15.75" thickBot="1" x14ac:dyDescent="0.25">
      <c r="A18" s="1073" t="s">
        <v>506</v>
      </c>
      <c r="B18" s="1074"/>
      <c r="C18" s="923"/>
      <c r="D18" s="1075"/>
      <c r="E18" s="1076"/>
      <c r="F18" s="1074"/>
      <c r="G18" s="923"/>
      <c r="H18" s="923"/>
      <c r="I18" s="923"/>
      <c r="J18" s="1075"/>
      <c r="K18" s="1077" t="s">
        <v>507</v>
      </c>
      <c r="L18" s="1076"/>
      <c r="M18" s="1075"/>
      <c r="N18" s="1078">
        <v>0</v>
      </c>
      <c r="O18" s="1079"/>
    </row>
    <row r="19" spans="1:15" ht="15.75" thickTop="1" x14ac:dyDescent="0.2">
      <c r="A19" s="1005"/>
      <c r="B19" s="1064"/>
      <c r="C19" s="913"/>
      <c r="D19" s="1034"/>
      <c r="E19" s="1067"/>
      <c r="F19" s="1064"/>
      <c r="G19" s="913"/>
      <c r="H19" s="913"/>
      <c r="I19" s="913"/>
      <c r="J19" s="1034"/>
      <c r="K19" s="1064"/>
      <c r="L19" s="1067"/>
      <c r="M19" s="1034"/>
      <c r="N19" s="1034"/>
      <c r="O19" s="1080"/>
    </row>
    <row r="20" spans="1:15" x14ac:dyDescent="0.2">
      <c r="A20" s="1015" t="s">
        <v>508</v>
      </c>
      <c r="B20" s="1017"/>
      <c r="C20" s="1016"/>
      <c r="D20" s="1017"/>
      <c r="E20" s="1017"/>
      <c r="F20" s="1017"/>
      <c r="G20" s="1017"/>
      <c r="H20" s="1017"/>
      <c r="I20" s="1017"/>
      <c r="J20" s="1017"/>
      <c r="K20" s="1017"/>
      <c r="L20" s="1017"/>
      <c r="M20" s="1017"/>
      <c r="N20" s="1017"/>
      <c r="O20" s="1081"/>
    </row>
    <row r="21" spans="1:15" x14ac:dyDescent="0.2">
      <c r="A21" s="1082"/>
      <c r="B21" s="1016" t="s">
        <v>509</v>
      </c>
      <c r="C21" s="920"/>
      <c r="D21" s="1017"/>
      <c r="E21" s="1017"/>
      <c r="F21" s="1017"/>
      <c r="G21" s="1017"/>
      <c r="H21" s="1083"/>
      <c r="I21" s="1016" t="s">
        <v>510</v>
      </c>
      <c r="J21" s="1017"/>
      <c r="K21" s="1016"/>
      <c r="L21" s="1017"/>
      <c r="M21" s="1084" t="s">
        <v>511</v>
      </c>
      <c r="N21" s="918"/>
      <c r="O21" s="1085"/>
    </row>
    <row r="22" spans="1:15" x14ac:dyDescent="0.2">
      <c r="A22" s="1086" t="s">
        <v>512</v>
      </c>
      <c r="B22" s="1038"/>
      <c r="C22" s="1087"/>
      <c r="D22" s="1088" t="s">
        <v>513</v>
      </c>
      <c r="E22" s="1038"/>
      <c r="F22" s="1040"/>
      <c r="G22" s="1040"/>
      <c r="H22" s="1089" t="s">
        <v>514</v>
      </c>
      <c r="I22" s="1017"/>
      <c r="J22" s="1017"/>
      <c r="K22" s="1090" t="s">
        <v>515</v>
      </c>
      <c r="L22" s="1017"/>
      <c r="M22" s="1091" t="s">
        <v>516</v>
      </c>
      <c r="N22" s="1092" t="s">
        <v>507</v>
      </c>
      <c r="O22" s="1093"/>
    </row>
    <row r="23" spans="1:15" x14ac:dyDescent="0.2">
      <c r="A23" s="1054" t="s">
        <v>495</v>
      </c>
      <c r="B23" s="1088" t="s">
        <v>4</v>
      </c>
      <c r="C23" s="1038"/>
      <c r="D23" s="1088" t="s">
        <v>495</v>
      </c>
      <c r="E23" s="1038"/>
      <c r="F23" s="1094" t="s">
        <v>4</v>
      </c>
      <c r="G23" s="1040"/>
      <c r="H23" s="1524" t="s">
        <v>495</v>
      </c>
      <c r="I23" s="1525"/>
      <c r="J23" s="1094" t="s">
        <v>4</v>
      </c>
      <c r="K23" s="1094" t="s">
        <v>495</v>
      </c>
      <c r="L23" s="1094" t="s">
        <v>4</v>
      </c>
      <c r="M23" s="1095" t="s">
        <v>495</v>
      </c>
      <c r="N23" s="1096" t="s">
        <v>505</v>
      </c>
      <c r="O23" s="1097" t="s">
        <v>517</v>
      </c>
    </row>
    <row r="24" spans="1:15" x14ac:dyDescent="0.2">
      <c r="A24" s="1098"/>
      <c r="B24" s="1099"/>
      <c r="C24" s="917"/>
      <c r="D24" s="1100"/>
      <c r="E24" s="1101"/>
      <c r="F24" s="1099"/>
      <c r="G24" s="917"/>
      <c r="H24" s="1102"/>
      <c r="I24" s="1103"/>
      <c r="J24" s="1104"/>
      <c r="K24" s="1099"/>
      <c r="L24" s="1104"/>
      <c r="M24" s="1105"/>
      <c r="N24" s="1106"/>
      <c r="O24" s="1107"/>
    </row>
    <row r="25" spans="1:15" x14ac:dyDescent="0.2">
      <c r="A25" s="1098"/>
      <c r="B25" s="1099"/>
      <c r="C25" s="917"/>
      <c r="D25" s="1100"/>
      <c r="E25" s="1101"/>
      <c r="F25" s="1099"/>
      <c r="G25" s="917"/>
      <c r="H25" s="1102"/>
      <c r="I25" s="1103"/>
      <c r="J25" s="1104"/>
      <c r="K25" s="1099"/>
      <c r="L25" s="1104"/>
      <c r="M25" s="1105"/>
      <c r="N25" s="1106"/>
      <c r="O25" s="1107"/>
    </row>
    <row r="26" spans="1:15" x14ac:dyDescent="0.2">
      <c r="A26" s="1108"/>
      <c r="B26" s="1055"/>
      <c r="C26" s="920"/>
      <c r="D26" s="1109"/>
      <c r="E26" s="1110"/>
      <c r="F26" s="1055"/>
      <c r="G26" s="920"/>
      <c r="H26" s="1102"/>
      <c r="I26" s="1058"/>
      <c r="J26" s="1111"/>
      <c r="K26" s="1055"/>
      <c r="L26" s="1111"/>
      <c r="M26" s="1112"/>
      <c r="N26" s="1040"/>
      <c r="O26" s="1113"/>
    </row>
    <row r="27" spans="1:15" ht="15.75" thickBot="1" x14ac:dyDescent="0.25">
      <c r="A27" s="1114"/>
      <c r="B27" s="1115"/>
      <c r="C27" s="1115"/>
      <c r="D27" s="1115"/>
      <c r="E27" s="1115"/>
      <c r="F27" s="1115"/>
      <c r="G27" s="1115"/>
      <c r="H27" s="1116"/>
      <c r="I27" s="1115"/>
      <c r="J27" s="1115"/>
      <c r="K27" s="1115"/>
      <c r="L27" s="1117" t="s">
        <v>518</v>
      </c>
      <c r="M27" s="1118"/>
      <c r="N27" s="1119"/>
      <c r="O27" s="1120"/>
    </row>
    <row r="28" spans="1:15" ht="15.75" thickTop="1" x14ac:dyDescent="0.2">
      <c r="A28" s="1005"/>
      <c r="B28" s="913"/>
      <c r="C28" s="914"/>
      <c r="D28" s="914"/>
      <c r="E28" s="914"/>
      <c r="F28" s="914"/>
      <c r="G28" s="914"/>
      <c r="H28" s="916"/>
      <c r="I28" s="913"/>
      <c r="J28" s="1012"/>
      <c r="K28" s="1034"/>
      <c r="L28" s="1012"/>
      <c r="M28" s="1034"/>
      <c r="N28" s="913"/>
      <c r="O28" s="915"/>
    </row>
    <row r="29" spans="1:15" x14ac:dyDescent="0.2">
      <c r="A29" s="1011" t="s">
        <v>519</v>
      </c>
      <c r="B29" s="913"/>
      <c r="C29" s="920"/>
      <c r="D29" s="914"/>
      <c r="E29" s="914"/>
      <c r="F29" s="914"/>
      <c r="G29" s="914"/>
      <c r="H29" s="914"/>
      <c r="I29" s="914"/>
      <c r="J29" s="914"/>
      <c r="K29" s="914"/>
      <c r="L29" s="914"/>
      <c r="M29" s="914"/>
      <c r="N29" s="914"/>
      <c r="O29" s="915"/>
    </row>
    <row r="30" spans="1:15" x14ac:dyDescent="0.2">
      <c r="A30" s="1015" t="s">
        <v>520</v>
      </c>
      <c r="B30" s="1016"/>
      <c r="C30" s="920"/>
      <c r="D30" s="1017"/>
      <c r="E30" s="1017"/>
      <c r="F30" s="1017"/>
      <c r="G30" s="1121"/>
      <c r="H30" s="913"/>
      <c r="I30" s="914"/>
      <c r="J30" s="1090" t="s">
        <v>521</v>
      </c>
      <c r="K30" s="1122"/>
      <c r="L30" s="1017"/>
      <c r="M30" s="1017"/>
      <c r="N30" s="1017"/>
      <c r="O30" s="1123"/>
    </row>
    <row r="31" spans="1:15" x14ac:dyDescent="0.2">
      <c r="A31" s="1086" t="s">
        <v>522</v>
      </c>
      <c r="B31" s="1038"/>
      <c r="C31" s="1124"/>
      <c r="D31" s="1006" t="s">
        <v>523</v>
      </c>
      <c r="E31" s="914"/>
      <c r="F31" s="924" t="s">
        <v>524</v>
      </c>
      <c r="G31" s="925"/>
      <c r="H31" s="913"/>
      <c r="I31" s="914"/>
      <c r="J31" s="1090" t="s">
        <v>525</v>
      </c>
      <c r="K31" s="1017"/>
      <c r="L31" s="1017"/>
      <c r="M31" s="1017"/>
      <c r="N31" s="1017"/>
      <c r="O31" s="1125" t="s">
        <v>526</v>
      </c>
    </row>
    <row r="32" spans="1:15" x14ac:dyDescent="0.2">
      <c r="A32" s="1054" t="s">
        <v>505</v>
      </c>
      <c r="B32" s="1126" t="s">
        <v>527</v>
      </c>
      <c r="C32" s="1127"/>
      <c r="D32" s="1128" t="s">
        <v>5</v>
      </c>
      <c r="E32" s="1038"/>
      <c r="F32" s="1129" t="s">
        <v>528</v>
      </c>
      <c r="G32" s="1058"/>
      <c r="H32" s="1034"/>
      <c r="I32" s="914"/>
      <c r="J32" s="1129" t="s">
        <v>529</v>
      </c>
      <c r="K32" s="920"/>
      <c r="L32" s="1130"/>
      <c r="M32" s="1131"/>
      <c r="N32" s="1131"/>
      <c r="O32" s="1132"/>
    </row>
    <row r="33" spans="1:15" x14ac:dyDescent="0.2">
      <c r="A33" s="1133">
        <v>0</v>
      </c>
      <c r="B33" s="1134"/>
      <c r="C33" s="1135"/>
      <c r="D33" s="1136"/>
      <c r="E33" s="1137" t="s">
        <v>530</v>
      </c>
      <c r="F33" s="1138">
        <f>A33*D33</f>
        <v>0</v>
      </c>
      <c r="G33" s="1048"/>
      <c r="H33" s="1034"/>
      <c r="I33" s="914"/>
      <c r="J33" s="1020" t="s">
        <v>7</v>
      </c>
      <c r="K33" s="1020" t="s">
        <v>7</v>
      </c>
      <c r="L33" s="1020" t="s">
        <v>531</v>
      </c>
      <c r="M33" s="1139" t="s">
        <v>7</v>
      </c>
      <c r="N33" s="1139" t="s">
        <v>532</v>
      </c>
      <c r="O33" s="926" t="s">
        <v>533</v>
      </c>
    </row>
    <row r="34" spans="1:15" x14ac:dyDescent="0.2">
      <c r="A34" s="1140">
        <v>0</v>
      </c>
      <c r="B34" s="1141" t="s">
        <v>534</v>
      </c>
      <c r="C34" s="1142"/>
      <c r="D34" s="1143"/>
      <c r="E34" s="1144" t="s">
        <v>530</v>
      </c>
      <c r="F34" s="1145">
        <f>A34*D34</f>
        <v>0</v>
      </c>
      <c r="G34" s="1103"/>
      <c r="H34" s="913"/>
      <c r="I34" s="914"/>
      <c r="J34" s="1042" t="s">
        <v>535</v>
      </c>
      <c r="K34" s="1042" t="s">
        <v>536</v>
      </c>
      <c r="L34" s="1042" t="s">
        <v>537</v>
      </c>
      <c r="M34" s="1096" t="s">
        <v>517</v>
      </c>
      <c r="N34" s="1096" t="s">
        <v>5</v>
      </c>
      <c r="O34" s="1146" t="s">
        <v>528</v>
      </c>
    </row>
    <row r="35" spans="1:15" x14ac:dyDescent="0.2">
      <c r="A35" s="1147"/>
      <c r="B35" s="1148">
        <v>0</v>
      </c>
      <c r="C35" s="1149" t="s">
        <v>538</v>
      </c>
      <c r="D35" s="1150"/>
      <c r="E35" s="1151" t="s">
        <v>539</v>
      </c>
      <c r="F35" s="1152">
        <f>B35*D35</f>
        <v>0</v>
      </c>
      <c r="G35" s="1149"/>
      <c r="H35" s="913"/>
      <c r="I35" s="914"/>
      <c r="J35" s="1153"/>
      <c r="K35" s="1154"/>
      <c r="L35" s="1155"/>
      <c r="M35" s="1156"/>
      <c r="N35" s="1157"/>
      <c r="O35" s="1158"/>
    </row>
    <row r="36" spans="1:15" x14ac:dyDescent="0.2">
      <c r="A36" s="1159" t="s">
        <v>534</v>
      </c>
      <c r="B36" s="1160">
        <v>0</v>
      </c>
      <c r="C36" s="920" t="s">
        <v>538</v>
      </c>
      <c r="D36" s="1161"/>
      <c r="E36" s="1162" t="s">
        <v>539</v>
      </c>
      <c r="F36" s="1163">
        <f>B36*D36</f>
        <v>0</v>
      </c>
      <c r="G36" s="1058"/>
      <c r="H36" s="913"/>
      <c r="I36" s="914"/>
      <c r="J36" s="1059">
        <f>M27</f>
        <v>0</v>
      </c>
      <c r="K36" s="1164" t="s">
        <v>540</v>
      </c>
      <c r="L36" s="1059"/>
      <c r="M36" s="1061">
        <f>J36-L36</f>
        <v>0</v>
      </c>
      <c r="N36" s="1165"/>
      <c r="O36" s="1166">
        <f>M36*N36</f>
        <v>0</v>
      </c>
    </row>
    <row r="37" spans="1:15" ht="15.75" thickBot="1" x14ac:dyDescent="0.25">
      <c r="A37" s="1167"/>
      <c r="B37" s="1168"/>
      <c r="C37" s="1168"/>
      <c r="D37" s="1169" t="s">
        <v>541</v>
      </c>
      <c r="E37" s="1170"/>
      <c r="F37" s="1171">
        <f>SUM(F33:F36)</f>
        <v>0</v>
      </c>
      <c r="G37" s="1172"/>
      <c r="H37" s="923"/>
      <c r="I37" s="923"/>
      <c r="J37" s="1173"/>
      <c r="K37" s="1168"/>
      <c r="L37" s="1168"/>
      <c r="M37" s="1169" t="s">
        <v>542</v>
      </c>
      <c r="N37" s="923"/>
      <c r="O37" s="1174">
        <f>SUM(O35:O36)</f>
        <v>0</v>
      </c>
    </row>
    <row r="38" spans="1:15" ht="15.75" thickTop="1" x14ac:dyDescent="0.2">
      <c r="A38" s="1005"/>
      <c r="B38" s="913"/>
      <c r="C38" s="914"/>
      <c r="D38" s="916"/>
      <c r="E38" s="913"/>
      <c r="F38" s="927"/>
      <c r="G38" s="913"/>
      <c r="H38" s="914"/>
      <c r="I38" s="914"/>
      <c r="J38" s="914"/>
      <c r="K38" s="914"/>
      <c r="L38" s="914"/>
      <c r="M38" s="914"/>
      <c r="N38" s="914"/>
      <c r="O38" s="915"/>
    </row>
    <row r="39" spans="1:15" x14ac:dyDescent="0.2">
      <c r="A39" s="1011" t="s">
        <v>543</v>
      </c>
      <c r="B39" s="916"/>
      <c r="C39" s="920"/>
      <c r="D39" s="914"/>
      <c r="E39" s="914"/>
      <c r="F39" s="928"/>
      <c r="G39" s="914"/>
      <c r="H39" s="914"/>
      <c r="I39" s="914"/>
      <c r="J39" s="914"/>
      <c r="K39" s="920"/>
      <c r="L39" s="914"/>
      <c r="M39" s="914"/>
      <c r="N39" s="914"/>
      <c r="O39" s="915"/>
    </row>
    <row r="40" spans="1:15" x14ac:dyDescent="0.2">
      <c r="A40" s="1175" t="s">
        <v>43</v>
      </c>
      <c r="B40" s="1176" t="s">
        <v>544</v>
      </c>
      <c r="C40" s="929"/>
      <c r="D40" s="1028" t="s">
        <v>545</v>
      </c>
      <c r="E40" s="1027"/>
      <c r="F40" s="1018"/>
      <c r="G40" s="1177"/>
      <c r="H40" s="1176"/>
      <c r="I40" s="1177"/>
      <c r="J40" s="1178" t="s">
        <v>50</v>
      </c>
      <c r="K40" s="1179" t="s">
        <v>546</v>
      </c>
      <c r="L40" s="1178" t="s">
        <v>5</v>
      </c>
      <c r="M40" s="1526" t="s">
        <v>547</v>
      </c>
      <c r="N40" s="1527"/>
      <c r="O40" s="1180" t="s">
        <v>8</v>
      </c>
    </row>
    <row r="41" spans="1:15" x14ac:dyDescent="0.2">
      <c r="A41" s="1054" t="s">
        <v>44</v>
      </c>
      <c r="B41" s="1088" t="s">
        <v>548</v>
      </c>
      <c r="C41" s="1038"/>
      <c r="D41" s="1088" t="s">
        <v>548</v>
      </c>
      <c r="E41" s="1038"/>
      <c r="F41" s="1088" t="s">
        <v>549</v>
      </c>
      <c r="G41" s="1038"/>
      <c r="H41" s="1000" t="s">
        <v>7</v>
      </c>
      <c r="I41" s="1128" t="s">
        <v>526</v>
      </c>
      <c r="J41" s="1094" t="s">
        <v>14</v>
      </c>
      <c r="K41" s="1088" t="s">
        <v>550</v>
      </c>
      <c r="L41" s="1094" t="s">
        <v>551</v>
      </c>
      <c r="M41" s="1094" t="s">
        <v>282</v>
      </c>
      <c r="N41" s="1094" t="s">
        <v>552</v>
      </c>
      <c r="O41" s="1146" t="s">
        <v>553</v>
      </c>
    </row>
    <row r="42" spans="1:15" x14ac:dyDescent="0.2">
      <c r="A42" s="1181" t="s">
        <v>554</v>
      </c>
      <c r="B42" s="918"/>
      <c r="C42" s="929"/>
      <c r="D42" s="918"/>
      <c r="E42" s="929"/>
      <c r="F42" s="918"/>
      <c r="G42" s="929"/>
      <c r="H42" s="1182"/>
      <c r="I42" s="929"/>
      <c r="J42" s="1033"/>
      <c r="K42" s="1033"/>
      <c r="L42" s="1183"/>
      <c r="M42" s="1184"/>
      <c r="N42" s="918"/>
      <c r="O42" s="1185"/>
    </row>
    <row r="43" spans="1:15" x14ac:dyDescent="0.2">
      <c r="A43" s="1186" t="s">
        <v>555</v>
      </c>
      <c r="B43" s="1187"/>
      <c r="C43" s="917" t="s">
        <v>526</v>
      </c>
      <c r="D43" s="1187"/>
      <c r="E43" s="917" t="s">
        <v>526</v>
      </c>
      <c r="F43" s="1187"/>
      <c r="G43" s="917" t="s">
        <v>526</v>
      </c>
      <c r="H43" s="1188">
        <f>B43+D43+F43</f>
        <v>0</v>
      </c>
      <c r="I43" s="917" t="s">
        <v>526</v>
      </c>
      <c r="J43" s="1100" t="s">
        <v>556</v>
      </c>
      <c r="K43" s="1100"/>
      <c r="L43" s="1189"/>
      <c r="M43" s="1190">
        <v>0.14000000000000001</v>
      </c>
      <c r="N43" s="1191"/>
      <c r="O43" s="1192">
        <f>H43*L43/100+N43/(1+M43)</f>
        <v>0</v>
      </c>
    </row>
    <row r="44" spans="1:15" x14ac:dyDescent="0.2">
      <c r="A44" s="1193"/>
      <c r="B44" s="1057"/>
      <c r="C44" s="920"/>
      <c r="D44" s="1057"/>
      <c r="E44" s="920"/>
      <c r="F44" s="1057"/>
      <c r="G44" s="920"/>
      <c r="H44" s="1194"/>
      <c r="I44" s="920"/>
      <c r="J44" s="1041" t="s">
        <v>557</v>
      </c>
      <c r="K44" s="1041"/>
      <c r="L44" s="1195"/>
      <c r="M44" s="1196"/>
      <c r="N44" s="1197">
        <f>N43/1.14</f>
        <v>0</v>
      </c>
      <c r="O44" s="1198"/>
    </row>
    <row r="45" spans="1:15" ht="15.75" thickBot="1" x14ac:dyDescent="0.25">
      <c r="A45" s="1167"/>
      <c r="B45" s="1168"/>
      <c r="C45" s="1168"/>
      <c r="D45" s="1168"/>
      <c r="E45" s="1168"/>
      <c r="F45" s="1168"/>
      <c r="G45" s="1168"/>
      <c r="H45" s="1199"/>
      <c r="I45" s="1168"/>
      <c r="J45" s="1168"/>
      <c r="K45" s="1200"/>
      <c r="L45" s="1115"/>
      <c r="M45" s="1169" t="s">
        <v>558</v>
      </c>
      <c r="N45" s="1170"/>
      <c r="O45" s="1201">
        <f>SUM(O42:O44)</f>
        <v>0</v>
      </c>
    </row>
    <row r="46" spans="1:15" ht="15.75" thickTop="1" x14ac:dyDescent="0.2">
      <c r="A46" s="1005"/>
      <c r="B46" s="913"/>
      <c r="C46" s="913"/>
      <c r="D46" s="913"/>
      <c r="E46" s="913"/>
      <c r="F46" s="913"/>
      <c r="G46" s="913"/>
      <c r="H46" s="913"/>
      <c r="I46" s="913"/>
      <c r="J46" s="913"/>
      <c r="K46" s="913"/>
      <c r="L46" s="913"/>
      <c r="M46" s="913"/>
      <c r="N46" s="913"/>
      <c r="O46" s="915"/>
    </row>
    <row r="47" spans="1:15" ht="15.75" thickBot="1" x14ac:dyDescent="0.25">
      <c r="A47" s="1202" t="s">
        <v>559</v>
      </c>
      <c r="B47" s="1203"/>
      <c r="C47" s="1204"/>
      <c r="D47" s="1204"/>
      <c r="E47" s="1204"/>
      <c r="F47" s="1204"/>
      <c r="G47" s="1204"/>
      <c r="H47" s="1204"/>
      <c r="I47" s="1204"/>
      <c r="J47" s="1204"/>
      <c r="K47" s="1204"/>
      <c r="L47" s="1204"/>
      <c r="M47" s="1204"/>
      <c r="N47" s="923"/>
      <c r="O47" s="915"/>
    </row>
    <row r="48" spans="1:15" ht="16.5" thickTop="1" thickBot="1" x14ac:dyDescent="0.25">
      <c r="A48" s="1205" t="s">
        <v>4</v>
      </c>
      <c r="B48" s="1206"/>
      <c r="C48" s="1206"/>
      <c r="D48" s="1528" t="s">
        <v>560</v>
      </c>
      <c r="E48" s="1529"/>
      <c r="F48" s="1530"/>
      <c r="G48" s="1207"/>
      <c r="H48" s="1208" t="s">
        <v>561</v>
      </c>
      <c r="I48" s="1207"/>
      <c r="J48" s="1209"/>
      <c r="K48" s="1210"/>
      <c r="L48" s="1528" t="s">
        <v>58</v>
      </c>
      <c r="M48" s="1531"/>
      <c r="N48" s="1532"/>
      <c r="O48" s="1211" t="s">
        <v>8</v>
      </c>
    </row>
    <row r="49" spans="1:15" x14ac:dyDescent="0.2">
      <c r="A49" s="1212"/>
      <c r="B49" s="1213"/>
      <c r="C49" s="1213"/>
      <c r="D49" s="1214" t="s">
        <v>345</v>
      </c>
      <c r="E49" s="1213"/>
      <c r="F49" s="1215"/>
      <c r="G49" s="1216"/>
      <c r="H49" s="1217"/>
      <c r="I49" s="1217"/>
      <c r="J49" s="1217"/>
      <c r="K49" s="1218"/>
      <c r="L49" s="1216"/>
      <c r="M49" s="1219"/>
      <c r="N49" s="1220"/>
      <c r="O49" s="1221">
        <v>0</v>
      </c>
    </row>
    <row r="50" spans="1:15" ht="15.75" thickBot="1" x14ac:dyDescent="0.25">
      <c r="A50" s="1222"/>
      <c r="B50" s="1223"/>
      <c r="C50" s="1204"/>
      <c r="D50" s="1224"/>
      <c r="E50" s="1204"/>
      <c r="F50" s="1225"/>
      <c r="G50" s="1224"/>
      <c r="H50" s="1204"/>
      <c r="I50" s="1204"/>
      <c r="J50" s="1204"/>
      <c r="K50" s="1225"/>
      <c r="L50" s="1226"/>
      <c r="M50" s="1170"/>
      <c r="N50" s="1172"/>
      <c r="O50" s="1227"/>
    </row>
    <row r="51" spans="1:15" ht="15.75" thickTop="1" x14ac:dyDescent="0.2">
      <c r="A51" s="1005"/>
      <c r="B51" s="913"/>
      <c r="C51" s="913"/>
      <c r="D51" s="913"/>
      <c r="E51" s="913"/>
      <c r="F51" s="913"/>
      <c r="G51" s="913"/>
      <c r="H51" s="913"/>
      <c r="I51" s="913"/>
      <c r="J51" s="913"/>
      <c r="K51" s="913"/>
      <c r="L51" s="913"/>
      <c r="M51" s="913"/>
      <c r="N51" s="913"/>
      <c r="O51" s="915"/>
    </row>
    <row r="52" spans="1:15" x14ac:dyDescent="0.2">
      <c r="A52" s="1228" t="s">
        <v>562</v>
      </c>
      <c r="B52" s="920"/>
      <c r="C52" s="920"/>
      <c r="D52" s="920"/>
      <c r="E52" s="920"/>
      <c r="F52" s="920"/>
      <c r="G52" s="920"/>
      <c r="H52" s="920"/>
      <c r="I52" s="920"/>
      <c r="J52" s="920"/>
      <c r="K52" s="920"/>
      <c r="L52" s="920"/>
      <c r="M52" s="920"/>
      <c r="N52" s="920"/>
      <c r="O52" s="930"/>
    </row>
    <row r="53" spans="1:15" x14ac:dyDescent="0.2">
      <c r="A53" s="1086" t="s">
        <v>4</v>
      </c>
      <c r="B53" s="1128"/>
      <c r="C53" s="1038"/>
      <c r="D53" s="1057"/>
      <c r="E53" s="1130" t="s">
        <v>563</v>
      </c>
      <c r="F53" s="920"/>
      <c r="G53" s="920"/>
      <c r="H53" s="920"/>
      <c r="I53" s="920"/>
      <c r="J53" s="1057"/>
      <c r="K53" s="1130" t="s">
        <v>58</v>
      </c>
      <c r="L53" s="920"/>
      <c r="M53" s="920"/>
      <c r="N53" s="1229" t="s">
        <v>7</v>
      </c>
      <c r="O53" s="1146" t="s">
        <v>8</v>
      </c>
    </row>
    <row r="54" spans="1:15" x14ac:dyDescent="0.2">
      <c r="A54" s="1005"/>
      <c r="B54" s="914"/>
      <c r="C54" s="914"/>
      <c r="D54" s="919"/>
      <c r="E54" s="914"/>
      <c r="F54" s="914"/>
      <c r="G54" s="1230"/>
      <c r="H54" s="914"/>
      <c r="I54" s="914"/>
      <c r="J54" s="919"/>
      <c r="K54" s="914"/>
      <c r="L54" s="914"/>
      <c r="M54" s="914"/>
      <c r="N54" s="1196"/>
      <c r="O54" s="931"/>
    </row>
    <row r="55" spans="1:15" x14ac:dyDescent="0.2">
      <c r="A55" s="1231"/>
      <c r="B55" s="1038"/>
      <c r="C55" s="1038"/>
      <c r="D55" s="1037"/>
      <c r="E55" s="1087"/>
      <c r="F55" s="1087"/>
      <c r="G55" s="1087"/>
      <c r="H55" s="1087"/>
      <c r="I55" s="1087"/>
      <c r="J55" s="1041"/>
      <c r="K55" s="1087"/>
      <c r="L55" s="920"/>
      <c r="M55" s="920"/>
      <c r="N55" s="1096">
        <v>4</v>
      </c>
      <c r="O55" s="1232">
        <v>0</v>
      </c>
    </row>
    <row r="56" spans="1:15" x14ac:dyDescent="0.2">
      <c r="A56" s="1233" t="s">
        <v>564</v>
      </c>
      <c r="B56" s="1234"/>
      <c r="C56" s="920"/>
      <c r="D56" s="919"/>
      <c r="E56" s="1235"/>
      <c r="F56" s="1235"/>
      <c r="G56" s="1031"/>
      <c r="H56" s="1031"/>
      <c r="I56" s="1031"/>
      <c r="J56" s="918"/>
      <c r="K56" s="1031"/>
      <c r="L56" s="1031"/>
      <c r="M56" s="929"/>
      <c r="N56" s="1184"/>
      <c r="O56" s="1180" t="s">
        <v>565</v>
      </c>
    </row>
    <row r="57" spans="1:15" x14ac:dyDescent="0.2">
      <c r="A57" s="1054" t="s">
        <v>566</v>
      </c>
      <c r="B57" s="1088" t="s">
        <v>501</v>
      </c>
      <c r="C57" s="1038"/>
      <c r="D57" s="1088" t="s">
        <v>509</v>
      </c>
      <c r="E57" s="1038"/>
      <c r="F57" s="1038"/>
      <c r="G57" s="1038"/>
      <c r="H57" s="1038"/>
      <c r="I57" s="1038"/>
      <c r="J57" s="1129" t="s">
        <v>567</v>
      </c>
      <c r="K57" s="1236"/>
      <c r="L57" s="1236"/>
      <c r="M57" s="1236"/>
      <c r="N57" s="1096" t="s">
        <v>7</v>
      </c>
      <c r="O57" s="1146" t="s">
        <v>568</v>
      </c>
    </row>
    <row r="58" spans="1:15" x14ac:dyDescent="0.2">
      <c r="A58" s="1140"/>
      <c r="B58" s="1237"/>
      <c r="C58" s="1238"/>
      <c r="D58" s="1187"/>
      <c r="E58" s="917"/>
      <c r="F58" s="917"/>
      <c r="G58" s="917"/>
      <c r="H58" s="917"/>
      <c r="I58" s="917"/>
      <c r="J58" s="1187"/>
      <c r="K58" s="917"/>
      <c r="L58" s="917"/>
      <c r="M58" s="917"/>
      <c r="N58" s="1239" t="s">
        <v>569</v>
      </c>
      <c r="O58" s="1240">
        <v>0</v>
      </c>
    </row>
    <row r="59" spans="1:15" x14ac:dyDescent="0.2">
      <c r="A59" s="1241"/>
      <c r="B59" s="1039"/>
      <c r="C59" s="1038"/>
      <c r="D59" s="1242" t="s">
        <v>570</v>
      </c>
      <c r="E59" s="1243" t="s">
        <v>571</v>
      </c>
      <c r="F59" s="1087"/>
      <c r="G59" s="1087"/>
      <c r="H59" s="1087"/>
      <c r="I59" s="1087"/>
      <c r="J59" s="1037" t="s">
        <v>572</v>
      </c>
      <c r="K59" s="1087"/>
      <c r="L59" s="1087"/>
      <c r="M59" s="1087"/>
      <c r="N59" s="1042" t="s">
        <v>573</v>
      </c>
      <c r="O59" s="1244">
        <v>0</v>
      </c>
    </row>
    <row r="60" spans="1:15" x14ac:dyDescent="0.2">
      <c r="A60" s="1245"/>
      <c r="B60" s="1246"/>
      <c r="C60" s="1247"/>
      <c r="D60" s="1247"/>
      <c r="E60" s="1247"/>
      <c r="F60" s="1247"/>
      <c r="G60" s="1247"/>
      <c r="H60" s="1247"/>
      <c r="I60" s="1247"/>
      <c r="J60" s="1248" t="s">
        <v>574</v>
      </c>
      <c r="K60" s="1017"/>
      <c r="L60" s="1017"/>
      <c r="M60" s="1017"/>
      <c r="N60" s="1229" t="s">
        <v>573</v>
      </c>
      <c r="O60" s="1249">
        <f>O59</f>
        <v>0</v>
      </c>
    </row>
    <row r="61" spans="1:15" ht="15.75" thickBot="1" x14ac:dyDescent="0.25">
      <c r="A61" s="1167"/>
      <c r="B61" s="1168"/>
      <c r="C61" s="1168"/>
      <c r="D61" s="1168"/>
      <c r="E61" s="1168"/>
      <c r="F61" s="1168"/>
      <c r="G61" s="1168"/>
      <c r="H61" s="1168"/>
      <c r="I61" s="1250"/>
      <c r="J61" s="1251" t="s">
        <v>575</v>
      </c>
      <c r="K61" s="923"/>
      <c r="L61" s="923"/>
      <c r="M61" s="923"/>
      <c r="N61" s="923"/>
      <c r="O61" s="1252">
        <f>O58+O55+O45+O37+F37</f>
        <v>0</v>
      </c>
    </row>
    <row r="62" spans="1:15" ht="15.75" thickTop="1" x14ac:dyDescent="0.2"/>
    <row r="63" spans="1:15" x14ac:dyDescent="0.2">
      <c r="A63" s="1253" t="s">
        <v>576</v>
      </c>
      <c r="B63" s="1511" t="s">
        <v>577</v>
      </c>
      <c r="C63" s="1512"/>
      <c r="D63" s="1512"/>
      <c r="E63" s="1512"/>
      <c r="F63" s="1512"/>
      <c r="G63" s="1512"/>
      <c r="H63" s="1512"/>
      <c r="I63" s="1512"/>
      <c r="J63" s="1512"/>
      <c r="K63" s="1512"/>
      <c r="L63" s="1512"/>
      <c r="M63" s="1512"/>
      <c r="N63" s="1512"/>
      <c r="O63" s="1512"/>
    </row>
    <row r="64" spans="1:15" x14ac:dyDescent="0.2">
      <c r="A64" s="1254"/>
      <c r="B64" s="1255"/>
      <c r="J64" s="1256"/>
    </row>
    <row r="65" spans="1:15" x14ac:dyDescent="0.2">
      <c r="A65" s="1254"/>
      <c r="B65" s="1511" t="s">
        <v>578</v>
      </c>
      <c r="C65" s="1512"/>
      <c r="D65" s="1512"/>
      <c r="E65" s="1512"/>
      <c r="F65" s="1512"/>
      <c r="G65" s="1512"/>
      <c r="H65" s="1512"/>
      <c r="I65" s="1512"/>
      <c r="J65" s="1512"/>
      <c r="K65" s="1512"/>
      <c r="L65" s="1512"/>
      <c r="M65" s="1512"/>
      <c r="N65" s="1512"/>
      <c r="O65" s="1512"/>
    </row>
  </sheetData>
  <mergeCells count="12">
    <mergeCell ref="B65:O65"/>
    <mergeCell ref="E5:F5"/>
    <mergeCell ref="G5:H5"/>
    <mergeCell ref="N5:O5"/>
    <mergeCell ref="B12:C12"/>
    <mergeCell ref="H12:I12"/>
    <mergeCell ref="D13:E13"/>
    <mergeCell ref="H23:I23"/>
    <mergeCell ref="M40:N40"/>
    <mergeCell ref="D48:F48"/>
    <mergeCell ref="L48:N48"/>
    <mergeCell ref="B63:O6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sheetPr>
  <dimension ref="A1:I61"/>
  <sheetViews>
    <sheetView view="pageBreakPreview" zoomScale="90" zoomScaleNormal="75" zoomScaleSheetLayoutView="90" workbookViewId="0">
      <selection activeCell="A8" sqref="A8:F8"/>
    </sheetView>
  </sheetViews>
  <sheetFormatPr defaultRowHeight="15" x14ac:dyDescent="0.2"/>
  <cols>
    <col min="1" max="1" width="32.44140625" customWidth="1"/>
    <col min="9" max="9" width="11" bestFit="1" customWidth="1"/>
  </cols>
  <sheetData>
    <row r="1" spans="1:9" ht="18.75" thickTop="1" x14ac:dyDescent="0.2">
      <c r="A1" s="898" t="s">
        <v>61</v>
      </c>
      <c r="B1" s="122"/>
      <c r="C1" s="122"/>
      <c r="D1" s="122"/>
      <c r="E1" s="122"/>
      <c r="F1" s="122"/>
      <c r="G1" s="122"/>
      <c r="H1" s="122"/>
      <c r="I1" s="123"/>
    </row>
    <row r="2" spans="1:9" ht="15.75" x14ac:dyDescent="0.2">
      <c r="A2" s="159"/>
      <c r="B2" s="160"/>
      <c r="C2" s="160"/>
      <c r="D2" s="160"/>
      <c r="E2" s="238" t="s">
        <v>176</v>
      </c>
      <c r="F2" s="160"/>
      <c r="G2" s="160"/>
      <c r="H2" s="160"/>
      <c r="I2" s="161"/>
    </row>
    <row r="3" spans="1:9" ht="15.75" x14ac:dyDescent="0.2">
      <c r="A3" s="350"/>
      <c r="B3" s="910" t="s">
        <v>295</v>
      </c>
      <c r="C3" s="896">
        <f>'Input Data'!$D$29</f>
        <v>0</v>
      </c>
      <c r="D3" s="668"/>
      <c r="E3" s="1542" t="s">
        <v>247</v>
      </c>
      <c r="F3" s="1543"/>
      <c r="G3" s="895">
        <f>'Input Data'!$D$6</f>
        <v>0</v>
      </c>
      <c r="H3" s="89"/>
      <c r="I3" s="91"/>
    </row>
    <row r="4" spans="1:9" x14ac:dyDescent="0.2">
      <c r="A4" s="148" t="s">
        <v>294</v>
      </c>
      <c r="B4" s="668"/>
      <c r="C4" s="668"/>
      <c r="D4" s="101"/>
      <c r="E4" s="101"/>
      <c r="F4" s="101"/>
      <c r="G4" s="101"/>
      <c r="H4" s="101"/>
      <c r="I4" s="100"/>
    </row>
    <row r="5" spans="1:9" ht="30" x14ac:dyDescent="0.2">
      <c r="A5" s="1536" t="s">
        <v>62</v>
      </c>
      <c r="B5" s="1537"/>
      <c r="C5" s="1537"/>
      <c r="D5" s="1537"/>
      <c r="E5" s="1537"/>
      <c r="F5" s="1538"/>
      <c r="G5" s="151" t="s">
        <v>17</v>
      </c>
      <c r="H5" s="151" t="s">
        <v>5</v>
      </c>
      <c r="I5" s="129" t="s">
        <v>39</v>
      </c>
    </row>
    <row r="6" spans="1:9" x14ac:dyDescent="0.2">
      <c r="A6" s="1533"/>
      <c r="B6" s="1534"/>
      <c r="C6" s="1534"/>
      <c r="D6" s="1534"/>
      <c r="E6" s="1534"/>
      <c r="F6" s="1535"/>
      <c r="G6" s="163"/>
      <c r="H6" s="164"/>
      <c r="I6" s="165">
        <f t="shared" ref="I6:I12" si="0">G6*H6</f>
        <v>0</v>
      </c>
    </row>
    <row r="7" spans="1:9" x14ac:dyDescent="0.2">
      <c r="A7" s="1539"/>
      <c r="B7" s="1540"/>
      <c r="C7" s="1540"/>
      <c r="D7" s="1540"/>
      <c r="E7" s="1540"/>
      <c r="F7" s="1541"/>
      <c r="G7" s="135"/>
      <c r="H7" s="168"/>
      <c r="I7" s="137">
        <f t="shared" si="0"/>
        <v>0</v>
      </c>
    </row>
    <row r="8" spans="1:9" x14ac:dyDescent="0.2">
      <c r="A8" s="1539"/>
      <c r="B8" s="1540"/>
      <c r="C8" s="1540"/>
      <c r="D8" s="1540"/>
      <c r="E8" s="1540"/>
      <c r="F8" s="1541"/>
      <c r="G8" s="135"/>
      <c r="H8" s="168"/>
      <c r="I8" s="137">
        <f t="shared" si="0"/>
        <v>0</v>
      </c>
    </row>
    <row r="9" spans="1:9" x14ac:dyDescent="0.2">
      <c r="A9" s="1539"/>
      <c r="B9" s="1540"/>
      <c r="C9" s="1540"/>
      <c r="D9" s="1540"/>
      <c r="E9" s="1540"/>
      <c r="F9" s="1541"/>
      <c r="G9" s="135"/>
      <c r="H9" s="168"/>
      <c r="I9" s="137">
        <f t="shared" si="0"/>
        <v>0</v>
      </c>
    </row>
    <row r="10" spans="1:9" x14ac:dyDescent="0.2">
      <c r="A10" s="1539"/>
      <c r="B10" s="1540"/>
      <c r="C10" s="1540"/>
      <c r="D10" s="1540"/>
      <c r="E10" s="1540"/>
      <c r="F10" s="1541"/>
      <c r="G10" s="135"/>
      <c r="H10" s="168"/>
      <c r="I10" s="137">
        <f t="shared" si="0"/>
        <v>0</v>
      </c>
    </row>
    <row r="11" spans="1:9" x14ac:dyDescent="0.2">
      <c r="A11" s="1539"/>
      <c r="B11" s="1540"/>
      <c r="C11" s="1540"/>
      <c r="D11" s="1540"/>
      <c r="E11" s="1540"/>
      <c r="F11" s="1541"/>
      <c r="G11" s="135"/>
      <c r="H11" s="168"/>
      <c r="I11" s="137">
        <f t="shared" si="0"/>
        <v>0</v>
      </c>
    </row>
    <row r="12" spans="1:9" ht="15.75" thickBot="1" x14ac:dyDescent="0.25">
      <c r="A12" s="1544"/>
      <c r="B12" s="1545"/>
      <c r="C12" s="1545"/>
      <c r="D12" s="1545"/>
      <c r="E12" s="1545"/>
      <c r="F12" s="1546"/>
      <c r="G12" s="139"/>
      <c r="H12" s="169"/>
      <c r="I12" s="141">
        <f t="shared" si="0"/>
        <v>0</v>
      </c>
    </row>
    <row r="13" spans="1:9" ht="15.75" thickBot="1" x14ac:dyDescent="0.25">
      <c r="A13" s="1547" t="s">
        <v>293</v>
      </c>
      <c r="B13" s="1548"/>
      <c r="C13" s="1548"/>
      <c r="D13" s="1548"/>
      <c r="E13" s="1548"/>
      <c r="F13" s="1548"/>
      <c r="G13" s="1548"/>
      <c r="H13" s="1549"/>
      <c r="I13" s="253">
        <f>SUM(I6:I12)</f>
        <v>0</v>
      </c>
    </row>
    <row r="14" spans="1:9" ht="16.5" thickTop="1" thickBot="1" x14ac:dyDescent="0.25">
      <c r="A14" s="142"/>
      <c r="B14" s="147"/>
      <c r="C14" s="147"/>
      <c r="D14" s="147"/>
      <c r="E14" s="147"/>
      <c r="F14" s="147"/>
      <c r="G14" s="147"/>
      <c r="H14" s="147" t="s">
        <v>292</v>
      </c>
      <c r="I14" s="669"/>
    </row>
    <row r="15" spans="1:9" x14ac:dyDescent="0.2">
      <c r="A15" s="142"/>
      <c r="B15" s="147"/>
      <c r="C15" s="147"/>
      <c r="D15" s="147"/>
      <c r="E15" s="147"/>
      <c r="F15" s="147"/>
      <c r="G15" s="147"/>
      <c r="H15" s="147"/>
      <c r="I15" s="371"/>
    </row>
    <row r="16" spans="1:9" x14ac:dyDescent="0.2">
      <c r="A16" s="148" t="s">
        <v>15</v>
      </c>
      <c r="B16" s="125"/>
      <c r="C16" s="125"/>
      <c r="D16" s="125"/>
      <c r="E16" s="125"/>
      <c r="F16" s="125"/>
      <c r="G16" s="125"/>
      <c r="H16" s="125"/>
      <c r="I16" s="149"/>
    </row>
    <row r="17" spans="1:9" ht="25.5" x14ac:dyDescent="0.2">
      <c r="A17" s="1536" t="s">
        <v>16</v>
      </c>
      <c r="B17" s="1537"/>
      <c r="C17" s="1537"/>
      <c r="D17" s="1537"/>
      <c r="E17" s="1538"/>
      <c r="F17" s="151" t="s">
        <v>17</v>
      </c>
      <c r="G17" s="151" t="s">
        <v>63</v>
      </c>
      <c r="H17" s="151" t="s">
        <v>5</v>
      </c>
      <c r="I17" s="146" t="s">
        <v>39</v>
      </c>
    </row>
    <row r="18" spans="1:9" x14ac:dyDescent="0.2">
      <c r="A18" s="1533"/>
      <c r="B18" s="1534"/>
      <c r="C18" s="1534"/>
      <c r="D18" s="1534"/>
      <c r="E18" s="1535"/>
      <c r="F18" s="131"/>
      <c r="G18" s="131"/>
      <c r="H18" s="170"/>
      <c r="I18" s="133">
        <f t="shared" ref="I18:I26" si="1">F18*G18*H18</f>
        <v>0</v>
      </c>
    </row>
    <row r="19" spans="1:9" x14ac:dyDescent="0.2">
      <c r="A19" s="1539"/>
      <c r="B19" s="1540"/>
      <c r="C19" s="1540"/>
      <c r="D19" s="1540"/>
      <c r="E19" s="1541"/>
      <c r="F19" s="135"/>
      <c r="G19" s="135"/>
      <c r="H19" s="168"/>
      <c r="I19" s="137">
        <f t="shared" si="1"/>
        <v>0</v>
      </c>
    </row>
    <row r="20" spans="1:9" x14ac:dyDescent="0.2">
      <c r="A20" s="1539"/>
      <c r="B20" s="1540"/>
      <c r="C20" s="1540"/>
      <c r="D20" s="1540"/>
      <c r="E20" s="1541"/>
      <c r="F20" s="135"/>
      <c r="G20" s="135"/>
      <c r="H20" s="168"/>
      <c r="I20" s="137">
        <f t="shared" si="1"/>
        <v>0</v>
      </c>
    </row>
    <row r="21" spans="1:9" x14ac:dyDescent="0.2">
      <c r="A21" s="1539"/>
      <c r="B21" s="1540"/>
      <c r="C21" s="1540"/>
      <c r="D21" s="1540"/>
      <c r="E21" s="1541"/>
      <c r="F21" s="135"/>
      <c r="G21" s="135"/>
      <c r="H21" s="168"/>
      <c r="I21" s="137">
        <f t="shared" si="1"/>
        <v>0</v>
      </c>
    </row>
    <row r="22" spans="1:9" x14ac:dyDescent="0.2">
      <c r="A22" s="1539"/>
      <c r="B22" s="1540"/>
      <c r="C22" s="1540"/>
      <c r="D22" s="1540"/>
      <c r="E22" s="1541"/>
      <c r="F22" s="135"/>
      <c r="G22" s="135"/>
      <c r="H22" s="168"/>
      <c r="I22" s="137">
        <f t="shared" si="1"/>
        <v>0</v>
      </c>
    </row>
    <row r="23" spans="1:9" x14ac:dyDescent="0.2">
      <c r="A23" s="1539"/>
      <c r="B23" s="1540"/>
      <c r="C23" s="1540"/>
      <c r="D23" s="1540"/>
      <c r="E23" s="1541"/>
      <c r="F23" s="135"/>
      <c r="G23" s="135"/>
      <c r="H23" s="168"/>
      <c r="I23" s="137">
        <f t="shared" si="1"/>
        <v>0</v>
      </c>
    </row>
    <row r="24" spans="1:9" x14ac:dyDescent="0.2">
      <c r="A24" s="1539"/>
      <c r="B24" s="1540"/>
      <c r="C24" s="1540"/>
      <c r="D24" s="1540"/>
      <c r="E24" s="1541"/>
      <c r="F24" s="135"/>
      <c r="G24" s="135"/>
      <c r="H24" s="168"/>
      <c r="I24" s="137">
        <f t="shared" si="1"/>
        <v>0</v>
      </c>
    </row>
    <row r="25" spans="1:9" x14ac:dyDescent="0.2">
      <c r="A25" s="1539"/>
      <c r="B25" s="1540"/>
      <c r="C25" s="1540"/>
      <c r="D25" s="1540"/>
      <c r="E25" s="1541"/>
      <c r="F25" s="135"/>
      <c r="G25" s="135"/>
      <c r="H25" s="168"/>
      <c r="I25" s="137">
        <f t="shared" si="1"/>
        <v>0</v>
      </c>
    </row>
    <row r="26" spans="1:9" ht="15.75" thickBot="1" x14ac:dyDescent="0.25">
      <c r="A26" s="1544"/>
      <c r="B26" s="1545"/>
      <c r="C26" s="1545"/>
      <c r="D26" s="1545"/>
      <c r="E26" s="1546"/>
      <c r="F26" s="139"/>
      <c r="G26" s="139"/>
      <c r="H26" s="169"/>
      <c r="I26" s="141">
        <f t="shared" si="1"/>
        <v>0</v>
      </c>
    </row>
    <row r="27" spans="1:9" x14ac:dyDescent="0.2">
      <c r="A27" s="1547" t="s">
        <v>64</v>
      </c>
      <c r="B27" s="1548"/>
      <c r="C27" s="1548"/>
      <c r="D27" s="1548"/>
      <c r="E27" s="1548"/>
      <c r="F27" s="1548"/>
      <c r="G27" s="1548"/>
      <c r="H27" s="1549"/>
      <c r="I27" s="262">
        <f>SUM(I18:I26)</f>
        <v>0</v>
      </c>
    </row>
    <row r="28" spans="1:9" ht="15.75" thickBot="1" x14ac:dyDescent="0.25">
      <c r="A28" s="142"/>
      <c r="B28" s="147"/>
      <c r="C28" s="147"/>
      <c r="D28" s="147"/>
      <c r="E28" s="147"/>
      <c r="F28" s="147"/>
      <c r="G28" s="147"/>
      <c r="H28" s="147" t="s">
        <v>292</v>
      </c>
      <c r="I28" s="669"/>
    </row>
    <row r="29" spans="1:9" x14ac:dyDescent="0.2">
      <c r="A29" s="142"/>
      <c r="B29" s="147"/>
      <c r="C29" s="147"/>
      <c r="D29" s="147"/>
      <c r="E29" s="147"/>
      <c r="F29" s="147"/>
      <c r="G29" s="147"/>
      <c r="H29" s="147"/>
      <c r="I29" s="155"/>
    </row>
    <row r="30" spans="1:9" x14ac:dyDescent="0.2">
      <c r="A30" s="148" t="s">
        <v>65</v>
      </c>
      <c r="B30" s="125"/>
      <c r="C30" s="125"/>
      <c r="D30" s="125"/>
      <c r="E30" s="125"/>
      <c r="F30" s="125"/>
      <c r="G30" s="125"/>
      <c r="H30" s="125"/>
      <c r="I30" s="149"/>
    </row>
    <row r="31" spans="1:9" ht="45" x14ac:dyDescent="0.2">
      <c r="A31" s="1536" t="s">
        <v>16</v>
      </c>
      <c r="B31" s="1537"/>
      <c r="C31" s="1537"/>
      <c r="D31" s="1537"/>
      <c r="E31" s="1537"/>
      <c r="F31" s="1538"/>
      <c r="G31" s="128" t="s">
        <v>66</v>
      </c>
      <c r="H31" s="128" t="s">
        <v>5</v>
      </c>
      <c r="I31" s="146" t="s">
        <v>39</v>
      </c>
    </row>
    <row r="32" spans="1:9" x14ac:dyDescent="0.2">
      <c r="A32" s="1533"/>
      <c r="B32" s="1534"/>
      <c r="C32" s="1534"/>
      <c r="D32" s="1534"/>
      <c r="E32" s="1534"/>
      <c r="F32" s="1535"/>
      <c r="G32" s="131"/>
      <c r="H32" s="170"/>
      <c r="I32" s="133">
        <f t="shared" ref="I32:I38" si="2">G32*H32</f>
        <v>0</v>
      </c>
    </row>
    <row r="33" spans="1:9" x14ac:dyDescent="0.2">
      <c r="A33" s="1539"/>
      <c r="B33" s="1540"/>
      <c r="C33" s="1540"/>
      <c r="D33" s="1540"/>
      <c r="E33" s="1540"/>
      <c r="F33" s="1541"/>
      <c r="G33" s="135"/>
      <c r="H33" s="168"/>
      <c r="I33" s="137">
        <f t="shared" si="2"/>
        <v>0</v>
      </c>
    </row>
    <row r="34" spans="1:9" x14ac:dyDescent="0.2">
      <c r="A34" s="1539"/>
      <c r="B34" s="1540"/>
      <c r="C34" s="1540"/>
      <c r="D34" s="1540"/>
      <c r="E34" s="1540"/>
      <c r="F34" s="1541"/>
      <c r="G34" s="135"/>
      <c r="H34" s="168"/>
      <c r="I34" s="137">
        <f t="shared" si="2"/>
        <v>0</v>
      </c>
    </row>
    <row r="35" spans="1:9" x14ac:dyDescent="0.2">
      <c r="A35" s="1539"/>
      <c r="B35" s="1540"/>
      <c r="C35" s="1540"/>
      <c r="D35" s="1540"/>
      <c r="E35" s="1540"/>
      <c r="F35" s="1541"/>
      <c r="G35" s="135"/>
      <c r="H35" s="168"/>
      <c r="I35" s="137">
        <f t="shared" si="2"/>
        <v>0</v>
      </c>
    </row>
    <row r="36" spans="1:9" x14ac:dyDescent="0.2">
      <c r="A36" s="1539"/>
      <c r="B36" s="1540"/>
      <c r="C36" s="1540"/>
      <c r="D36" s="1540"/>
      <c r="E36" s="1540"/>
      <c r="F36" s="1541"/>
      <c r="G36" s="135"/>
      <c r="H36" s="168"/>
      <c r="I36" s="137">
        <f t="shared" si="2"/>
        <v>0</v>
      </c>
    </row>
    <row r="37" spans="1:9" x14ac:dyDescent="0.2">
      <c r="A37" s="1539"/>
      <c r="B37" s="1540"/>
      <c r="C37" s="1540"/>
      <c r="D37" s="1540"/>
      <c r="E37" s="1540"/>
      <c r="F37" s="1541"/>
      <c r="G37" s="135"/>
      <c r="H37" s="168"/>
      <c r="I37" s="137">
        <f t="shared" si="2"/>
        <v>0</v>
      </c>
    </row>
    <row r="38" spans="1:9" ht="15.75" thickBot="1" x14ac:dyDescent="0.25">
      <c r="A38" s="1544"/>
      <c r="B38" s="1545"/>
      <c r="C38" s="1545"/>
      <c r="D38" s="1545"/>
      <c r="E38" s="1545"/>
      <c r="F38" s="1546"/>
      <c r="G38" s="139"/>
      <c r="H38" s="169"/>
      <c r="I38" s="141">
        <f t="shared" si="2"/>
        <v>0</v>
      </c>
    </row>
    <row r="39" spans="1:9" x14ac:dyDescent="0.2">
      <c r="A39" s="1547" t="s">
        <v>67</v>
      </c>
      <c r="B39" s="1548"/>
      <c r="C39" s="1548"/>
      <c r="D39" s="1548"/>
      <c r="E39" s="1548"/>
      <c r="F39" s="1548"/>
      <c r="G39" s="1548"/>
      <c r="H39" s="1549"/>
      <c r="I39" s="255">
        <f>SUM(I32:I38)</f>
        <v>0</v>
      </c>
    </row>
    <row r="40" spans="1:9" ht="15.75" thickBot="1" x14ac:dyDescent="0.25">
      <c r="A40" s="142"/>
      <c r="B40" s="147"/>
      <c r="C40" s="147"/>
      <c r="D40" s="147"/>
      <c r="E40" s="147"/>
      <c r="F40" s="147"/>
      <c r="G40" s="147"/>
      <c r="H40" s="147" t="s">
        <v>292</v>
      </c>
      <c r="I40" s="669"/>
    </row>
    <row r="41" spans="1:9" x14ac:dyDescent="0.2">
      <c r="A41" s="142"/>
      <c r="B41" s="147"/>
      <c r="C41" s="147"/>
      <c r="D41" s="147"/>
      <c r="E41" s="147"/>
      <c r="F41" s="147"/>
      <c r="G41" s="147"/>
      <c r="H41" s="147"/>
      <c r="I41" s="155"/>
    </row>
    <row r="42" spans="1:9" x14ac:dyDescent="0.2">
      <c r="A42" s="171" t="s">
        <v>68</v>
      </c>
      <c r="B42" s="172"/>
      <c r="C42" s="172"/>
      <c r="D42" s="172"/>
      <c r="E42" s="172"/>
      <c r="F42" s="172"/>
      <c r="G42" s="172"/>
      <c r="H42" s="172"/>
      <c r="I42" s="173"/>
    </row>
    <row r="43" spans="1:9" ht="30" x14ac:dyDescent="0.2">
      <c r="A43" s="150" t="s">
        <v>4</v>
      </c>
      <c r="B43" s="151" t="s">
        <v>12</v>
      </c>
      <c r="C43" s="128" t="s">
        <v>69</v>
      </c>
      <c r="D43" s="1551" t="s">
        <v>70</v>
      </c>
      <c r="E43" s="1538"/>
      <c r="F43" s="151" t="s">
        <v>13</v>
      </c>
      <c r="G43" s="151" t="s">
        <v>14</v>
      </c>
      <c r="H43" s="151" t="s">
        <v>5</v>
      </c>
      <c r="I43" s="146" t="s">
        <v>39</v>
      </c>
    </row>
    <row r="44" spans="1:9" x14ac:dyDescent="0.2">
      <c r="A44" s="130"/>
      <c r="B44" s="131"/>
      <c r="C44" s="131"/>
      <c r="D44" s="1552"/>
      <c r="E44" s="1535"/>
      <c r="F44" s="131"/>
      <c r="G44" s="131"/>
      <c r="H44" s="132"/>
      <c r="I44" s="133">
        <f t="shared" ref="I44:I56" si="3">C44*H44</f>
        <v>0</v>
      </c>
    </row>
    <row r="45" spans="1:9" x14ac:dyDescent="0.2">
      <c r="A45" s="134"/>
      <c r="B45" s="135"/>
      <c r="C45" s="135"/>
      <c r="D45" s="1550"/>
      <c r="E45" s="1541"/>
      <c r="F45" s="135"/>
      <c r="G45" s="135"/>
      <c r="H45" s="136"/>
      <c r="I45" s="137">
        <f t="shared" si="3"/>
        <v>0</v>
      </c>
    </row>
    <row r="46" spans="1:9" x14ac:dyDescent="0.2">
      <c r="A46" s="134"/>
      <c r="B46" s="135"/>
      <c r="C46" s="135"/>
      <c r="D46" s="1550"/>
      <c r="E46" s="1541"/>
      <c r="F46" s="135"/>
      <c r="G46" s="135"/>
      <c r="H46" s="136"/>
      <c r="I46" s="137">
        <f t="shared" si="3"/>
        <v>0</v>
      </c>
    </row>
    <row r="47" spans="1:9" x14ac:dyDescent="0.2">
      <c r="A47" s="134"/>
      <c r="B47" s="135"/>
      <c r="C47" s="135"/>
      <c r="D47" s="1550"/>
      <c r="E47" s="1541"/>
      <c r="F47" s="135"/>
      <c r="G47" s="135"/>
      <c r="H47" s="136"/>
      <c r="I47" s="137">
        <f t="shared" si="3"/>
        <v>0</v>
      </c>
    </row>
    <row r="48" spans="1:9" x14ac:dyDescent="0.2">
      <c r="A48" s="134"/>
      <c r="B48" s="135"/>
      <c r="C48" s="135"/>
      <c r="D48" s="1550"/>
      <c r="E48" s="1541"/>
      <c r="F48" s="135"/>
      <c r="G48" s="135"/>
      <c r="H48" s="136"/>
      <c r="I48" s="137">
        <f t="shared" si="3"/>
        <v>0</v>
      </c>
    </row>
    <row r="49" spans="1:9" x14ac:dyDescent="0.2">
      <c r="A49" s="134"/>
      <c r="B49" s="135"/>
      <c r="C49" s="135"/>
      <c r="D49" s="1550"/>
      <c r="E49" s="1541"/>
      <c r="F49" s="135"/>
      <c r="G49" s="135"/>
      <c r="H49" s="136"/>
      <c r="I49" s="137">
        <f t="shared" si="3"/>
        <v>0</v>
      </c>
    </row>
    <row r="50" spans="1:9" x14ac:dyDescent="0.2">
      <c r="A50" s="134"/>
      <c r="B50" s="135"/>
      <c r="C50" s="135"/>
      <c r="D50" s="1550"/>
      <c r="E50" s="1541"/>
      <c r="F50" s="135"/>
      <c r="G50" s="135"/>
      <c r="H50" s="136"/>
      <c r="I50" s="137">
        <f t="shared" si="3"/>
        <v>0</v>
      </c>
    </row>
    <row r="51" spans="1:9" x14ac:dyDescent="0.2">
      <c r="A51" s="134"/>
      <c r="B51" s="135"/>
      <c r="C51" s="135"/>
      <c r="D51" s="1550"/>
      <c r="E51" s="1541"/>
      <c r="F51" s="135"/>
      <c r="G51" s="135"/>
      <c r="H51" s="136"/>
      <c r="I51" s="137">
        <f t="shared" si="3"/>
        <v>0</v>
      </c>
    </row>
    <row r="52" spans="1:9" x14ac:dyDescent="0.2">
      <c r="A52" s="134"/>
      <c r="B52" s="135"/>
      <c r="C52" s="135"/>
      <c r="D52" s="1550"/>
      <c r="E52" s="1541"/>
      <c r="F52" s="135"/>
      <c r="G52" s="135"/>
      <c r="H52" s="136"/>
      <c r="I52" s="137">
        <f t="shared" si="3"/>
        <v>0</v>
      </c>
    </row>
    <row r="53" spans="1:9" x14ac:dyDescent="0.2">
      <c r="A53" s="134"/>
      <c r="B53" s="135"/>
      <c r="C53" s="135"/>
      <c r="D53" s="1550"/>
      <c r="E53" s="1541"/>
      <c r="F53" s="135"/>
      <c r="G53" s="135"/>
      <c r="H53" s="136"/>
      <c r="I53" s="137">
        <f t="shared" si="3"/>
        <v>0</v>
      </c>
    </row>
    <row r="54" spans="1:9" x14ac:dyDescent="0.2">
      <c r="A54" s="134"/>
      <c r="B54" s="135"/>
      <c r="C54" s="135"/>
      <c r="D54" s="1550"/>
      <c r="E54" s="1541"/>
      <c r="F54" s="135"/>
      <c r="G54" s="135"/>
      <c r="H54" s="136"/>
      <c r="I54" s="137">
        <f t="shared" si="3"/>
        <v>0</v>
      </c>
    </row>
    <row r="55" spans="1:9" x14ac:dyDescent="0.2">
      <c r="A55" s="134"/>
      <c r="B55" s="135"/>
      <c r="C55" s="135"/>
      <c r="D55" s="1550"/>
      <c r="E55" s="1541"/>
      <c r="F55" s="135"/>
      <c r="G55" s="135"/>
      <c r="H55" s="136"/>
      <c r="I55" s="137">
        <f t="shared" si="3"/>
        <v>0</v>
      </c>
    </row>
    <row r="56" spans="1:9" ht="15.75" thickBot="1" x14ac:dyDescent="0.25">
      <c r="A56" s="138"/>
      <c r="B56" s="139"/>
      <c r="C56" s="139"/>
      <c r="D56" s="1555"/>
      <c r="E56" s="1546"/>
      <c r="F56" s="139"/>
      <c r="G56" s="139"/>
      <c r="H56" s="140"/>
      <c r="I56" s="141">
        <f t="shared" si="3"/>
        <v>0</v>
      </c>
    </row>
    <row r="57" spans="1:9" ht="15.75" thickBot="1" x14ac:dyDescent="0.25">
      <c r="A57" s="1547" t="s">
        <v>71</v>
      </c>
      <c r="B57" s="1548"/>
      <c r="C57" s="1548"/>
      <c r="D57" s="1548"/>
      <c r="E57" s="1548"/>
      <c r="F57" s="1548"/>
      <c r="G57" s="1548"/>
      <c r="H57" s="1549"/>
      <c r="I57" s="253">
        <f>SUM(I44:I56)</f>
        <v>0</v>
      </c>
    </row>
    <row r="58" spans="1:9" ht="16.5" thickTop="1" thickBot="1" x14ac:dyDescent="0.25">
      <c r="A58" s="142"/>
      <c r="B58" s="147"/>
      <c r="C58" s="147"/>
      <c r="D58" s="147"/>
      <c r="E58" s="147"/>
      <c r="F58" s="147"/>
      <c r="G58" s="147"/>
      <c r="H58" s="147" t="s">
        <v>292</v>
      </c>
      <c r="I58" s="670"/>
    </row>
    <row r="59" spans="1:9" ht="16.5" thickTop="1" thickBot="1" x14ac:dyDescent="0.25">
      <c r="A59" s="1553" t="s">
        <v>163</v>
      </c>
      <c r="B59" s="1554"/>
      <c r="C59" s="1554"/>
      <c r="D59" s="1554"/>
      <c r="E59" s="1554"/>
      <c r="F59" s="1554"/>
      <c r="G59" s="1554"/>
      <c r="H59" s="1554"/>
      <c r="I59" s="671">
        <f>I13+I27+I39+I57</f>
        <v>0</v>
      </c>
    </row>
    <row r="60" spans="1:9" ht="15.75" thickBot="1" x14ac:dyDescent="0.25">
      <c r="A60" s="667"/>
      <c r="B60" s="657"/>
      <c r="C60" s="657"/>
      <c r="D60" s="657"/>
      <c r="E60" s="657"/>
      <c r="F60" s="657"/>
      <c r="G60" s="657"/>
      <c r="H60" s="156" t="s">
        <v>292</v>
      </c>
      <c r="I60" s="672"/>
    </row>
    <row r="61" spans="1:9" ht="15.75" thickTop="1" x14ac:dyDescent="0.2"/>
  </sheetData>
  <customSheetViews>
    <customSheetView guid="{F2EF8C40-5F38-4711-A114-3A47916B87AA}" scale="60" showPageBreaks="1" view="pageBreakPreview" showRuler="0" topLeftCell="A18">
      <selection activeCell="D43" sqref="D43:E43"/>
      <pageMargins left="0.57999999999999996" right="0.49" top="1" bottom="1" header="0.5" footer="0.5"/>
      <pageSetup paperSize="9" scale="70" orientation="portrait" horizontalDpi="300" verticalDpi="300" r:id="rId1"/>
      <headerFooter alignWithMargins="0"/>
    </customSheetView>
    <customSheetView guid="{C3FD0C30-5FEE-44FC-8C8E-ACB1A98A43F5}" scale="75" showRuler="0" topLeftCell="A41">
      <selection activeCell="H34" sqref="H34"/>
      <pageMargins left="0.57999999999999996" right="0.49" top="1" bottom="1" header="0.5" footer="0.5"/>
      <pageSetup paperSize="9" scale="66" orientation="portrait" horizontalDpi="300" verticalDpi="300" r:id="rId2"/>
      <headerFooter alignWithMargins="0"/>
    </customSheetView>
  </customSheetViews>
  <mergeCells count="46">
    <mergeCell ref="D49:E49"/>
    <mergeCell ref="D50:E50"/>
    <mergeCell ref="D51:E51"/>
    <mergeCell ref="D52:E52"/>
    <mergeCell ref="A57:H57"/>
    <mergeCell ref="A59:H59"/>
    <mergeCell ref="D53:E53"/>
    <mergeCell ref="D54:E54"/>
    <mergeCell ref="D55:E55"/>
    <mergeCell ref="D56:E56"/>
    <mergeCell ref="D48:E48"/>
    <mergeCell ref="A34:F34"/>
    <mergeCell ref="A35:F35"/>
    <mergeCell ref="A36:F36"/>
    <mergeCell ref="A37:F37"/>
    <mergeCell ref="A38:F38"/>
    <mergeCell ref="A39:H39"/>
    <mergeCell ref="D43:E43"/>
    <mergeCell ref="D44:E44"/>
    <mergeCell ref="D45:E45"/>
    <mergeCell ref="D46:E46"/>
    <mergeCell ref="D47:E47"/>
    <mergeCell ref="A33:F33"/>
    <mergeCell ref="A19:E19"/>
    <mergeCell ref="A20:E20"/>
    <mergeCell ref="A21:E21"/>
    <mergeCell ref="A22:E22"/>
    <mergeCell ref="A23:E23"/>
    <mergeCell ref="A24:E24"/>
    <mergeCell ref="A25:E25"/>
    <mergeCell ref="A26:E26"/>
    <mergeCell ref="A27:H27"/>
    <mergeCell ref="A31:F31"/>
    <mergeCell ref="A32:F32"/>
    <mergeCell ref="A18:E18"/>
    <mergeCell ref="A5:F5"/>
    <mergeCell ref="A6:F6"/>
    <mergeCell ref="A7:F7"/>
    <mergeCell ref="E3:F3"/>
    <mergeCell ref="A8:F8"/>
    <mergeCell ref="A9:F9"/>
    <mergeCell ref="A10:F10"/>
    <mergeCell ref="A11:F11"/>
    <mergeCell ref="A12:F12"/>
    <mergeCell ref="A13:H13"/>
    <mergeCell ref="A17:E17"/>
  </mergeCells>
  <phoneticPr fontId="48" type="noConversion"/>
  <printOptions horizontalCentered="1"/>
  <pageMargins left="0.78740157480314965" right="0.47244094488188981" top="0.78740157480314965" bottom="0.78740157480314965" header="0.51181102362204722" footer="0.51181102362204722"/>
  <pageSetup paperSize="9" scale="70" orientation="portrait" horizontalDpi="300" verticalDpi="300"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3"/>
    <pageSetUpPr fitToPage="1"/>
  </sheetPr>
  <dimension ref="A1:H65"/>
  <sheetViews>
    <sheetView topLeftCell="A13" zoomScale="75" zoomScaleNormal="75" zoomScaleSheetLayoutView="75" workbookViewId="0">
      <selection activeCell="G22" sqref="G22"/>
    </sheetView>
  </sheetViews>
  <sheetFormatPr defaultRowHeight="15" x14ac:dyDescent="0.2"/>
  <cols>
    <col min="1" max="1" width="9.21875" customWidth="1"/>
    <col min="3" max="3" width="19.109375" customWidth="1"/>
    <col min="4" max="4" width="10.77734375" customWidth="1"/>
    <col min="5" max="5" width="13.77734375" customWidth="1"/>
    <col min="6" max="6" width="11" customWidth="1"/>
    <col min="8" max="8" width="12.77734375" customWidth="1"/>
  </cols>
  <sheetData>
    <row r="1" spans="1:8" ht="18.75" thickTop="1" x14ac:dyDescent="0.2">
      <c r="A1" s="897" t="s">
        <v>72</v>
      </c>
      <c r="B1" s="122"/>
      <c r="C1" s="122"/>
      <c r="D1" s="122"/>
      <c r="E1" s="122"/>
      <c r="F1" s="122"/>
      <c r="G1" s="122"/>
      <c r="H1" s="123"/>
    </row>
    <row r="2" spans="1:8" ht="15.75" x14ac:dyDescent="0.2">
      <c r="A2" s="247" t="s">
        <v>169</v>
      </c>
      <c r="B2" s="89"/>
      <c r="C2" s="89"/>
      <c r="D2" s="89"/>
      <c r="E2" s="238" t="s">
        <v>177</v>
      </c>
      <c r="F2" s="89"/>
      <c r="G2" s="89"/>
      <c r="H2" s="91"/>
    </row>
    <row r="3" spans="1:8" ht="15.75" x14ac:dyDescent="0.2">
      <c r="A3" s="1556" t="s">
        <v>296</v>
      </c>
      <c r="B3" s="1557"/>
      <c r="C3" s="896">
        <f>'Input Data'!$D$29</f>
        <v>0</v>
      </c>
      <c r="D3" s="905"/>
      <c r="E3" s="906" t="s">
        <v>247</v>
      </c>
      <c r="F3" s="907">
        <f>'Input Data'!$D$6</f>
        <v>0</v>
      </c>
      <c r="G3" s="236"/>
      <c r="H3" s="282"/>
    </row>
    <row r="4" spans="1:8" x14ac:dyDescent="0.2">
      <c r="A4" s="213"/>
      <c r="B4" s="143"/>
      <c r="C4" s="124"/>
      <c r="D4" s="124"/>
      <c r="E4" s="124"/>
      <c r="F4" s="89"/>
      <c r="G4" s="89"/>
      <c r="H4" s="91"/>
    </row>
    <row r="5" spans="1:8" x14ac:dyDescent="0.2">
      <c r="A5" s="248" t="s">
        <v>298</v>
      </c>
      <c r="B5" s="236"/>
      <c r="C5" s="236"/>
      <c r="D5" s="236"/>
      <c r="E5" s="236"/>
      <c r="F5" s="236"/>
      <c r="G5" s="236"/>
      <c r="H5" s="282"/>
    </row>
    <row r="6" spans="1:8" ht="30" x14ac:dyDescent="0.2">
      <c r="A6" s="749" t="s">
        <v>73</v>
      </c>
      <c r="B6" s="750" t="s">
        <v>36</v>
      </c>
      <c r="C6" s="794" t="s">
        <v>24</v>
      </c>
      <c r="D6" s="816"/>
      <c r="E6" s="750" t="s">
        <v>119</v>
      </c>
      <c r="F6" s="750" t="s">
        <v>74</v>
      </c>
      <c r="G6" s="750" t="s">
        <v>360</v>
      </c>
      <c r="H6" s="751" t="s">
        <v>8</v>
      </c>
    </row>
    <row r="7" spans="1:8" x14ac:dyDescent="0.2">
      <c r="A7" s="130"/>
      <c r="B7" s="131"/>
      <c r="C7" s="152"/>
      <c r="D7" s="214"/>
      <c r="E7" s="131"/>
      <c r="F7" s="131"/>
      <c r="G7" s="132"/>
      <c r="H7" s="752">
        <f t="shared" ref="H7:H16" si="0">F7*G7</f>
        <v>0</v>
      </c>
    </row>
    <row r="8" spans="1:8" x14ac:dyDescent="0.2">
      <c r="A8" s="134"/>
      <c r="B8" s="135"/>
      <c r="C8" s="153"/>
      <c r="D8" s="167"/>
      <c r="E8" s="135"/>
      <c r="F8" s="135"/>
      <c r="G8" s="136"/>
      <c r="H8" s="753">
        <f t="shared" si="0"/>
        <v>0</v>
      </c>
    </row>
    <row r="9" spans="1:8" x14ac:dyDescent="0.2">
      <c r="A9" s="134"/>
      <c r="B9" s="135"/>
      <c r="C9" s="153"/>
      <c r="D9" s="167"/>
      <c r="E9" s="135"/>
      <c r="F9" s="135"/>
      <c r="G9" s="136"/>
      <c r="H9" s="753">
        <f t="shared" si="0"/>
        <v>0</v>
      </c>
    </row>
    <row r="10" spans="1:8" x14ac:dyDescent="0.2">
      <c r="A10" s="134"/>
      <c r="B10" s="135"/>
      <c r="C10" s="153"/>
      <c r="D10" s="167"/>
      <c r="E10" s="135"/>
      <c r="F10" s="135"/>
      <c r="G10" s="136"/>
      <c r="H10" s="753">
        <f t="shared" si="0"/>
        <v>0</v>
      </c>
    </row>
    <row r="11" spans="1:8" x14ac:dyDescent="0.2">
      <c r="A11" s="134"/>
      <c r="B11" s="135"/>
      <c r="C11" s="153"/>
      <c r="D11" s="167"/>
      <c r="E11" s="135"/>
      <c r="F11" s="135"/>
      <c r="G11" s="136"/>
      <c r="H11" s="753">
        <f t="shared" si="0"/>
        <v>0</v>
      </c>
    </row>
    <row r="12" spans="1:8" x14ac:dyDescent="0.2">
      <c r="A12" s="134"/>
      <c r="B12" s="135"/>
      <c r="C12" s="153"/>
      <c r="D12" s="167"/>
      <c r="E12" s="135"/>
      <c r="F12" s="135"/>
      <c r="G12" s="136"/>
      <c r="H12" s="753">
        <f t="shared" si="0"/>
        <v>0</v>
      </c>
    </row>
    <row r="13" spans="1:8" x14ac:dyDescent="0.2">
      <c r="A13" s="134"/>
      <c r="B13" s="135"/>
      <c r="C13" s="153"/>
      <c r="D13" s="167"/>
      <c r="E13" s="135"/>
      <c r="F13" s="135"/>
      <c r="G13" s="136"/>
      <c r="H13" s="753">
        <f t="shared" si="0"/>
        <v>0</v>
      </c>
    </row>
    <row r="14" spans="1:8" x14ac:dyDescent="0.2">
      <c r="A14" s="134"/>
      <c r="B14" s="135"/>
      <c r="C14" s="153"/>
      <c r="D14" s="167"/>
      <c r="E14" s="135"/>
      <c r="F14" s="135"/>
      <c r="G14" s="136"/>
      <c r="H14" s="753">
        <f t="shared" si="0"/>
        <v>0</v>
      </c>
    </row>
    <row r="15" spans="1:8" x14ac:dyDescent="0.2">
      <c r="A15" s="134"/>
      <c r="B15" s="135"/>
      <c r="C15" s="153"/>
      <c r="D15" s="167"/>
      <c r="E15" s="135"/>
      <c r="F15" s="135"/>
      <c r="G15" s="136"/>
      <c r="H15" s="753">
        <f t="shared" si="0"/>
        <v>0</v>
      </c>
    </row>
    <row r="16" spans="1:8" ht="15.75" thickBot="1" x14ac:dyDescent="0.25">
      <c r="A16" s="138"/>
      <c r="B16" s="139"/>
      <c r="C16" s="154"/>
      <c r="D16" s="215"/>
      <c r="E16" s="139"/>
      <c r="F16" s="139"/>
      <c r="G16" s="140"/>
      <c r="H16" s="754">
        <f t="shared" si="0"/>
        <v>0</v>
      </c>
    </row>
    <row r="17" spans="1:8" x14ac:dyDescent="0.2">
      <c r="A17" s="256"/>
      <c r="B17" s="257"/>
      <c r="C17" s="257"/>
      <c r="D17" s="257"/>
      <c r="E17" s="257"/>
      <c r="F17" s="257"/>
      <c r="G17" s="225" t="s">
        <v>75</v>
      </c>
      <c r="H17" s="764">
        <f>SUM(H7:H16)</f>
        <v>0</v>
      </c>
    </row>
    <row r="18" spans="1:8" ht="15.75" thickBot="1" x14ac:dyDescent="0.25">
      <c r="A18" s="142"/>
      <c r="B18" s="147"/>
      <c r="C18" s="147"/>
      <c r="D18" s="147"/>
      <c r="E18" s="147"/>
      <c r="F18" s="147"/>
      <c r="G18" s="147" t="s">
        <v>292</v>
      </c>
      <c r="H18" s="798"/>
    </row>
    <row r="19" spans="1:8" x14ac:dyDescent="0.2">
      <c r="A19" s="90"/>
      <c r="B19" s="89"/>
      <c r="C19" s="89"/>
      <c r="D19" s="89"/>
      <c r="E19" s="89"/>
      <c r="F19" s="89"/>
      <c r="G19" s="89"/>
      <c r="H19" s="799"/>
    </row>
    <row r="20" spans="1:8" x14ac:dyDescent="0.2">
      <c r="A20" s="171" t="s">
        <v>299</v>
      </c>
      <c r="B20" s="101"/>
      <c r="C20" s="101"/>
      <c r="D20" s="101"/>
      <c r="E20" s="101"/>
      <c r="F20" s="101"/>
      <c r="G20" s="101"/>
      <c r="H20" s="800"/>
    </row>
    <row r="21" spans="1:8" ht="45" x14ac:dyDescent="0.2">
      <c r="A21" s="749" t="s">
        <v>4</v>
      </c>
      <c r="B21" s="794" t="s">
        <v>36</v>
      </c>
      <c r="C21" s="815"/>
      <c r="D21" s="794" t="s">
        <v>24</v>
      </c>
      <c r="E21" s="816"/>
      <c r="F21" s="750" t="s">
        <v>76</v>
      </c>
      <c r="G21" s="750" t="s">
        <v>579</v>
      </c>
      <c r="H21" s="761" t="s">
        <v>8</v>
      </c>
    </row>
    <row r="22" spans="1:8" x14ac:dyDescent="0.2">
      <c r="A22" s="130"/>
      <c r="B22" s="152"/>
      <c r="C22" s="216"/>
      <c r="D22" s="152"/>
      <c r="E22" s="214"/>
      <c r="F22" s="637"/>
      <c r="G22" s="1257"/>
      <c r="H22" s="752">
        <f t="shared" ref="H22:H31" si="1">F22*G22</f>
        <v>0</v>
      </c>
    </row>
    <row r="23" spans="1:8" x14ac:dyDescent="0.2">
      <c r="A23" s="134"/>
      <c r="B23" s="153"/>
      <c r="C23" s="166"/>
      <c r="D23" s="153"/>
      <c r="E23" s="167"/>
      <c r="F23" s="136"/>
      <c r="G23" s="1258"/>
      <c r="H23" s="753">
        <f t="shared" si="1"/>
        <v>0</v>
      </c>
    </row>
    <row r="24" spans="1:8" x14ac:dyDescent="0.2">
      <c r="A24" s="134"/>
      <c r="B24" s="153"/>
      <c r="C24" s="166"/>
      <c r="D24" s="153"/>
      <c r="E24" s="167"/>
      <c r="F24" s="136"/>
      <c r="G24" s="1258"/>
      <c r="H24" s="753">
        <f t="shared" si="1"/>
        <v>0</v>
      </c>
    </row>
    <row r="25" spans="1:8" x14ac:dyDescent="0.2">
      <c r="A25" s="134"/>
      <c r="B25" s="153"/>
      <c r="C25" s="166"/>
      <c r="D25" s="153"/>
      <c r="E25" s="167"/>
      <c r="F25" s="136"/>
      <c r="G25" s="1258"/>
      <c r="H25" s="753">
        <f t="shared" si="1"/>
        <v>0</v>
      </c>
    </row>
    <row r="26" spans="1:8" x14ac:dyDescent="0.2">
      <c r="A26" s="134"/>
      <c r="B26" s="153"/>
      <c r="C26" s="166"/>
      <c r="D26" s="153"/>
      <c r="E26" s="167"/>
      <c r="F26" s="136"/>
      <c r="G26" s="1258"/>
      <c r="H26" s="753">
        <f t="shared" si="1"/>
        <v>0</v>
      </c>
    </row>
    <row r="27" spans="1:8" x14ac:dyDescent="0.2">
      <c r="A27" s="134"/>
      <c r="B27" s="153"/>
      <c r="C27" s="166"/>
      <c r="D27" s="153"/>
      <c r="E27" s="167"/>
      <c r="F27" s="136"/>
      <c r="G27" s="1258"/>
      <c r="H27" s="753">
        <f t="shared" si="1"/>
        <v>0</v>
      </c>
    </row>
    <row r="28" spans="1:8" x14ac:dyDescent="0.2">
      <c r="A28" s="134"/>
      <c r="B28" s="153"/>
      <c r="C28" s="166"/>
      <c r="D28" s="153"/>
      <c r="E28" s="167"/>
      <c r="F28" s="136"/>
      <c r="G28" s="1258"/>
      <c r="H28" s="753">
        <f t="shared" si="1"/>
        <v>0</v>
      </c>
    </row>
    <row r="29" spans="1:8" x14ac:dyDescent="0.2">
      <c r="A29" s="134"/>
      <c r="B29" s="153"/>
      <c r="C29" s="166"/>
      <c r="D29" s="153"/>
      <c r="E29" s="167"/>
      <c r="F29" s="136"/>
      <c r="G29" s="1258"/>
      <c r="H29" s="753">
        <f t="shared" si="1"/>
        <v>0</v>
      </c>
    </row>
    <row r="30" spans="1:8" x14ac:dyDescent="0.2">
      <c r="A30" s="134"/>
      <c r="B30" s="153"/>
      <c r="C30" s="166"/>
      <c r="D30" s="153"/>
      <c r="E30" s="167"/>
      <c r="F30" s="136"/>
      <c r="G30" s="1258"/>
      <c r="H30" s="753">
        <f t="shared" si="1"/>
        <v>0</v>
      </c>
    </row>
    <row r="31" spans="1:8" ht="15.75" thickBot="1" x14ac:dyDescent="0.25">
      <c r="A31" s="138"/>
      <c r="B31" s="154"/>
      <c r="C31" s="218"/>
      <c r="D31" s="154"/>
      <c r="E31" s="215"/>
      <c r="F31" s="140"/>
      <c r="G31" s="1259"/>
      <c r="H31" s="754">
        <f t="shared" si="1"/>
        <v>0</v>
      </c>
    </row>
    <row r="32" spans="1:8" x14ac:dyDescent="0.2">
      <c r="A32" s="256"/>
      <c r="B32" s="257"/>
      <c r="C32" s="257"/>
      <c r="D32" s="257"/>
      <c r="E32" s="257"/>
      <c r="F32" s="257"/>
      <c r="G32" s="225" t="s">
        <v>77</v>
      </c>
      <c r="H32" s="764">
        <f>SUM(H22:H31)</f>
        <v>0</v>
      </c>
    </row>
    <row r="33" spans="1:8" ht="15.75" thickBot="1" x14ac:dyDescent="0.25">
      <c r="A33" s="142"/>
      <c r="B33" s="147"/>
      <c r="C33" s="147"/>
      <c r="D33" s="147"/>
      <c r="E33" s="147"/>
      <c r="F33" s="147"/>
      <c r="G33" s="147" t="s">
        <v>292</v>
      </c>
      <c r="H33" s="756"/>
    </row>
    <row r="34" spans="1:8" x14ac:dyDescent="0.2">
      <c r="A34" s="142"/>
      <c r="B34" s="147"/>
      <c r="C34" s="147"/>
      <c r="D34" s="147"/>
      <c r="E34" s="147"/>
      <c r="F34" s="147"/>
      <c r="G34" s="147"/>
      <c r="H34" s="801"/>
    </row>
    <row r="35" spans="1:8" x14ac:dyDescent="0.2">
      <c r="A35" s="171" t="s">
        <v>78</v>
      </c>
      <c r="B35" s="125"/>
      <c r="C35" s="125"/>
      <c r="D35" s="125"/>
      <c r="E35" s="125"/>
      <c r="F35" s="125"/>
      <c r="G35" s="125"/>
      <c r="H35" s="802"/>
    </row>
    <row r="36" spans="1:8" ht="45" x14ac:dyDescent="0.2">
      <c r="A36" s="749" t="s">
        <v>4</v>
      </c>
      <c r="B36" s="736" t="s">
        <v>36</v>
      </c>
      <c r="C36" s="816"/>
      <c r="D36" s="750" t="s">
        <v>79</v>
      </c>
      <c r="E36" s="750" t="s">
        <v>80</v>
      </c>
      <c r="F36" s="750" t="s">
        <v>81</v>
      </c>
      <c r="G36" s="750" t="s">
        <v>82</v>
      </c>
      <c r="H36" s="761" t="s">
        <v>8</v>
      </c>
    </row>
    <row r="37" spans="1:8" x14ac:dyDescent="0.2">
      <c r="A37" s="219"/>
      <c r="B37" s="220"/>
      <c r="C37" s="221"/>
      <c r="D37" s="331"/>
      <c r="E37" s="331"/>
      <c r="F37" s="331"/>
      <c r="G37" s="222"/>
      <c r="H37" s="803">
        <f>G37*E37</f>
        <v>0</v>
      </c>
    </row>
    <row r="38" spans="1:8" x14ac:dyDescent="0.2">
      <c r="A38" s="134"/>
      <c r="B38" s="153"/>
      <c r="C38" s="167"/>
      <c r="D38" s="332"/>
      <c r="E38" s="332"/>
      <c r="F38" s="332"/>
      <c r="G38" s="223"/>
      <c r="H38" s="804">
        <f t="shared" ref="H38:H46" si="2">G38*E38</f>
        <v>0</v>
      </c>
    </row>
    <row r="39" spans="1:8" x14ac:dyDescent="0.2">
      <c r="A39" s="134"/>
      <c r="B39" s="153"/>
      <c r="C39" s="167"/>
      <c r="D39" s="332"/>
      <c r="E39" s="332"/>
      <c r="F39" s="332"/>
      <c r="G39" s="223"/>
      <c r="H39" s="804">
        <f t="shared" si="2"/>
        <v>0</v>
      </c>
    </row>
    <row r="40" spans="1:8" x14ac:dyDescent="0.2">
      <c r="A40" s="134"/>
      <c r="B40" s="153"/>
      <c r="C40" s="167"/>
      <c r="D40" s="332"/>
      <c r="E40" s="332"/>
      <c r="F40" s="332"/>
      <c r="G40" s="223"/>
      <c r="H40" s="804">
        <f t="shared" si="2"/>
        <v>0</v>
      </c>
    </row>
    <row r="41" spans="1:8" x14ac:dyDescent="0.2">
      <c r="A41" s="134"/>
      <c r="B41" s="153"/>
      <c r="C41" s="167"/>
      <c r="D41" s="332"/>
      <c r="E41" s="332"/>
      <c r="F41" s="332"/>
      <c r="G41" s="223"/>
      <c r="H41" s="804">
        <f t="shared" si="2"/>
        <v>0</v>
      </c>
    </row>
    <row r="42" spans="1:8" x14ac:dyDescent="0.2">
      <c r="A42" s="134"/>
      <c r="B42" s="153"/>
      <c r="C42" s="167"/>
      <c r="D42" s="332"/>
      <c r="E42" s="332"/>
      <c r="F42" s="332"/>
      <c r="G42" s="223"/>
      <c r="H42" s="804">
        <f t="shared" si="2"/>
        <v>0</v>
      </c>
    </row>
    <row r="43" spans="1:8" x14ac:dyDescent="0.2">
      <c r="A43" s="134"/>
      <c r="B43" s="153"/>
      <c r="C43" s="167"/>
      <c r="D43" s="332"/>
      <c r="E43" s="332"/>
      <c r="F43" s="332"/>
      <c r="G43" s="223"/>
      <c r="H43" s="804">
        <f t="shared" si="2"/>
        <v>0</v>
      </c>
    </row>
    <row r="44" spans="1:8" x14ac:dyDescent="0.2">
      <c r="A44" s="283"/>
      <c r="B44" s="220"/>
      <c r="C44" s="221"/>
      <c r="D44" s="331"/>
      <c r="E44" s="331"/>
      <c r="F44" s="331"/>
      <c r="G44" s="222"/>
      <c r="H44" s="805">
        <f t="shared" si="2"/>
        <v>0</v>
      </c>
    </row>
    <row r="45" spans="1:8" x14ac:dyDescent="0.2">
      <c r="A45" s="134"/>
      <c r="B45" s="153"/>
      <c r="C45" s="167"/>
      <c r="D45" s="332"/>
      <c r="E45" s="332"/>
      <c r="F45" s="332"/>
      <c r="G45" s="223"/>
      <c r="H45" s="804">
        <f t="shared" si="2"/>
        <v>0</v>
      </c>
    </row>
    <row r="46" spans="1:8" ht="15.75" thickBot="1" x14ac:dyDescent="0.25">
      <c r="A46" s="138"/>
      <c r="B46" s="154"/>
      <c r="C46" s="215"/>
      <c r="D46" s="333"/>
      <c r="E46" s="333"/>
      <c r="F46" s="333"/>
      <c r="G46" s="224"/>
      <c r="H46" s="806">
        <f t="shared" si="2"/>
        <v>0</v>
      </c>
    </row>
    <row r="47" spans="1:8" x14ac:dyDescent="0.2">
      <c r="A47" s="256"/>
      <c r="B47" s="257"/>
      <c r="C47" s="257"/>
      <c r="D47" s="257"/>
      <c r="E47" s="257"/>
      <c r="F47" s="257"/>
      <c r="G47" s="225" t="s">
        <v>179</v>
      </c>
      <c r="H47" s="807">
        <f>SUM(H37:H46)</f>
        <v>0</v>
      </c>
    </row>
    <row r="48" spans="1:8" ht="15.75" thickBot="1" x14ac:dyDescent="0.25">
      <c r="A48" s="142"/>
      <c r="B48" s="147"/>
      <c r="C48" s="147"/>
      <c r="D48" s="147"/>
      <c r="E48" s="147"/>
      <c r="F48" s="147"/>
      <c r="G48" s="147" t="s">
        <v>292</v>
      </c>
      <c r="H48" s="798"/>
    </row>
    <row r="49" spans="1:8" x14ac:dyDescent="0.2">
      <c r="A49" s="90"/>
      <c r="B49" s="89"/>
      <c r="C49" s="89"/>
      <c r="D49" s="89"/>
      <c r="E49" s="89"/>
      <c r="F49" s="89"/>
      <c r="G49" s="89"/>
      <c r="H49" s="799"/>
    </row>
    <row r="50" spans="1:8" x14ac:dyDescent="0.2">
      <c r="A50" s="171" t="s">
        <v>83</v>
      </c>
      <c r="B50" s="125"/>
      <c r="C50" s="125"/>
      <c r="D50" s="125"/>
      <c r="E50" s="125"/>
      <c r="F50" s="125"/>
      <c r="G50" s="125"/>
      <c r="H50" s="802"/>
    </row>
    <row r="51" spans="1:8" ht="45" x14ac:dyDescent="0.2">
      <c r="A51" s="795" t="s">
        <v>4</v>
      </c>
      <c r="B51" s="1561" t="s">
        <v>29</v>
      </c>
      <c r="C51" s="1562"/>
      <c r="D51" s="750" t="s">
        <v>84</v>
      </c>
      <c r="E51" s="750" t="s">
        <v>85</v>
      </c>
      <c r="F51" s="750" t="s">
        <v>86</v>
      </c>
      <c r="G51" s="750" t="s">
        <v>87</v>
      </c>
      <c r="H51" s="761" t="s">
        <v>39</v>
      </c>
    </row>
    <row r="52" spans="1:8" x14ac:dyDescent="0.2">
      <c r="A52" s="130"/>
      <c r="B52" s="152"/>
      <c r="C52" s="226"/>
      <c r="D52" s="131"/>
      <c r="E52" s="131"/>
      <c r="F52" s="131"/>
      <c r="G52" s="217"/>
      <c r="H52" s="808"/>
    </row>
    <row r="53" spans="1:8" x14ac:dyDescent="0.2">
      <c r="A53" s="134"/>
      <c r="B53" s="153"/>
      <c r="C53" s="227"/>
      <c r="D53" s="153"/>
      <c r="E53" s="135"/>
      <c r="F53" s="135"/>
      <c r="G53" s="223"/>
      <c r="H53" s="809"/>
    </row>
    <row r="54" spans="1:8" x14ac:dyDescent="0.2">
      <c r="A54" s="134"/>
      <c r="B54" s="153"/>
      <c r="C54" s="227"/>
      <c r="D54" s="153"/>
      <c r="E54" s="135"/>
      <c r="F54" s="135"/>
      <c r="G54" s="223"/>
      <c r="H54" s="809"/>
    </row>
    <row r="55" spans="1:8" x14ac:dyDescent="0.2">
      <c r="A55" s="134"/>
      <c r="B55" s="153"/>
      <c r="C55" s="227"/>
      <c r="D55" s="153"/>
      <c r="E55" s="135"/>
      <c r="F55" s="135"/>
      <c r="G55" s="223"/>
      <c r="H55" s="809"/>
    </row>
    <row r="56" spans="1:8" x14ac:dyDescent="0.2">
      <c r="A56" s="134"/>
      <c r="B56" s="153"/>
      <c r="C56" s="227"/>
      <c r="D56" s="153"/>
      <c r="E56" s="135"/>
      <c r="F56" s="135"/>
      <c r="G56" s="223"/>
      <c r="H56" s="809"/>
    </row>
    <row r="57" spans="1:8" x14ac:dyDescent="0.2">
      <c r="A57" s="134"/>
      <c r="B57" s="153"/>
      <c r="C57" s="227"/>
      <c r="D57" s="153"/>
      <c r="E57" s="135"/>
      <c r="F57" s="135"/>
      <c r="G57" s="223"/>
      <c r="H57" s="809"/>
    </row>
    <row r="58" spans="1:8" ht="15.75" thickBot="1" x14ac:dyDescent="0.25">
      <c r="A58" s="283"/>
      <c r="B58" s="220"/>
      <c r="C58" s="284"/>
      <c r="D58" s="220"/>
      <c r="E58" s="285"/>
      <c r="F58" s="163"/>
      <c r="G58" s="222"/>
      <c r="H58" s="810"/>
    </row>
    <row r="59" spans="1:8" x14ac:dyDescent="0.2">
      <c r="A59" s="256"/>
      <c r="B59" s="257"/>
      <c r="C59" s="257"/>
      <c r="D59" s="257"/>
      <c r="E59" s="286"/>
      <c r="F59" s="257"/>
      <c r="G59" s="225" t="s">
        <v>184</v>
      </c>
      <c r="H59" s="764">
        <f>SUM(H52:H58)</f>
        <v>0</v>
      </c>
    </row>
    <row r="60" spans="1:8" ht="15.75" thickBot="1" x14ac:dyDescent="0.25">
      <c r="A60" s="142"/>
      <c r="B60" s="147"/>
      <c r="C60" s="147"/>
      <c r="D60" s="147"/>
      <c r="E60" s="228"/>
      <c r="F60" s="147"/>
      <c r="G60" s="147" t="s">
        <v>292</v>
      </c>
      <c r="H60" s="798"/>
    </row>
    <row r="61" spans="1:8" x14ac:dyDescent="0.2">
      <c r="A61" s="259"/>
      <c r="B61" s="260"/>
      <c r="C61" s="260"/>
      <c r="D61" s="260"/>
      <c r="E61" s="287"/>
      <c r="F61" s="260"/>
      <c r="G61" s="260" t="s">
        <v>185</v>
      </c>
      <c r="H61" s="811">
        <f>(H17+IF(AND(H32&gt;0,H17&gt;0),0,H32)+H47+H59)*1.14</f>
        <v>0</v>
      </c>
    </row>
    <row r="62" spans="1:8" ht="15.75" thickBot="1" x14ac:dyDescent="0.25">
      <c r="A62" s="1558" t="s">
        <v>292</v>
      </c>
      <c r="B62" s="1559"/>
      <c r="C62" s="1559"/>
      <c r="D62" s="1559"/>
      <c r="E62" s="1559"/>
      <c r="F62" s="1559"/>
      <c r="G62" s="1560"/>
      <c r="H62" s="812">
        <f>(H18+IF(AND(H33&gt;0,H18&gt;0),0,H33)+H48+H60)*1.14</f>
        <v>0</v>
      </c>
    </row>
    <row r="63" spans="1:8" ht="23.25" customHeight="1" thickTop="1" x14ac:dyDescent="0.2">
      <c r="A63" s="658"/>
      <c r="B63" s="659"/>
      <c r="C63" s="659"/>
      <c r="D63" s="659"/>
      <c r="E63" s="660"/>
      <c r="F63" s="660"/>
      <c r="G63" s="661" t="s">
        <v>165</v>
      </c>
      <c r="H63" s="813">
        <f>H61/1.14</f>
        <v>0</v>
      </c>
    </row>
    <row r="64" spans="1:8" ht="16.5" customHeight="1" thickBot="1" x14ac:dyDescent="0.25">
      <c r="A64" s="657"/>
      <c r="B64" s="657"/>
      <c r="C64" s="657"/>
      <c r="D64" s="657"/>
      <c r="E64" s="657"/>
      <c r="F64" s="657"/>
      <c r="G64" s="156" t="s">
        <v>292</v>
      </c>
      <c r="H64" s="814">
        <f>H62/1.14</f>
        <v>0</v>
      </c>
    </row>
    <row r="65" ht="15.75" thickTop="1" x14ac:dyDescent="0.2"/>
  </sheetData>
  <customSheetViews>
    <customSheetView guid="{F2EF8C40-5F38-4711-A114-3A47916B87AA}" scale="60" showPageBreaks="1" printArea="1" view="pageBreakPreview" showRuler="0" topLeftCell="A20">
      <selection activeCell="F13" sqref="F13"/>
      <pageMargins left="0.94488188976377963" right="0.55118110236220474" top="0.98425196850393704" bottom="0.98425196850393704" header="0.51181102362204722" footer="0.51181102362204722"/>
      <pageSetup paperSize="9" scale="67" orientation="portrait" horizontalDpi="4294967293" verticalDpi="200" r:id="rId1"/>
      <headerFooter alignWithMargins="0"/>
    </customSheetView>
    <customSheetView guid="{C3FD0C30-5FEE-44FC-8C8E-ACB1A98A43F5}" scale="75" fitToPage="1" showRuler="0" topLeftCell="A16">
      <selection activeCell="J25" sqref="J25"/>
      <pageMargins left="0.55118110236220474" right="0.55118110236220474" top="0.78740157480314965" bottom="0.78740157480314965" header="0.51181102362204722" footer="0.51181102362204722"/>
      <printOptions horizontalCentered="1"/>
      <pageSetup paperSize="9" scale="69" orientation="portrait" r:id="rId2"/>
      <headerFooter alignWithMargins="0"/>
    </customSheetView>
  </customSheetViews>
  <mergeCells count="3">
    <mergeCell ref="A3:B3"/>
    <mergeCell ref="A62:G62"/>
    <mergeCell ref="B51:C51"/>
  </mergeCells>
  <phoneticPr fontId="48" type="noConversion"/>
  <printOptions horizontalCentered="1"/>
  <pageMargins left="0.55118110236220474" right="0.55118110236220474" top="0.78740157480314965" bottom="0.78740157480314965" header="0.51181102362204722" footer="0.51181102362204722"/>
  <pageSetup paperSize="9" scale="69" orientation="portrait" r:id="rId3"/>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34"/>
    <pageSetUpPr fitToPage="1"/>
  </sheetPr>
  <dimension ref="A1:I25"/>
  <sheetViews>
    <sheetView zoomScaleNormal="75" zoomScaleSheetLayoutView="100" workbookViewId="0"/>
  </sheetViews>
  <sheetFormatPr defaultRowHeight="15" x14ac:dyDescent="0.2"/>
  <cols>
    <col min="1" max="1" width="9.33203125" bestFit="1" customWidth="1"/>
    <col min="5" max="5" width="10" customWidth="1"/>
    <col min="9" max="9" width="12.109375" customWidth="1"/>
  </cols>
  <sheetData>
    <row r="1" spans="1:9" ht="18.75" thickTop="1" x14ac:dyDescent="0.2">
      <c r="A1" s="897" t="s">
        <v>90</v>
      </c>
      <c r="B1" s="122"/>
      <c r="C1" s="122"/>
      <c r="D1" s="122"/>
      <c r="E1" s="122"/>
      <c r="F1" s="122"/>
      <c r="G1" s="122"/>
      <c r="H1" s="122"/>
      <c r="I1" s="123"/>
    </row>
    <row r="2" spans="1:9" ht="15.75" x14ac:dyDescent="0.2">
      <c r="A2" s="288" t="s">
        <v>169</v>
      </c>
      <c r="B2" s="89"/>
      <c r="C2" s="89"/>
      <c r="D2" s="89"/>
      <c r="E2" s="89"/>
      <c r="F2" s="89"/>
      <c r="G2" s="89"/>
      <c r="H2" s="89"/>
      <c r="I2" s="91"/>
    </row>
    <row r="3" spans="1:9" ht="15.75" x14ac:dyDescent="0.2">
      <c r="A3" s="1563" t="s">
        <v>296</v>
      </c>
      <c r="B3" s="1564"/>
      <c r="C3" s="896">
        <f>'Input Data'!$D$29</f>
        <v>0</v>
      </c>
      <c r="D3" s="89"/>
      <c r="E3" s="1542" t="s">
        <v>247</v>
      </c>
      <c r="F3" s="1568"/>
      <c r="G3" s="895">
        <f>'Input Data'!$D$6</f>
        <v>0</v>
      </c>
      <c r="H3" s="89"/>
      <c r="I3" s="91"/>
    </row>
    <row r="4" spans="1:9" ht="15.75" thickBot="1" x14ac:dyDescent="0.25">
      <c r="A4" s="162"/>
      <c r="B4" s="92"/>
      <c r="C4" s="92"/>
      <c r="D4" s="92"/>
      <c r="E4" s="92"/>
      <c r="F4" s="92"/>
      <c r="G4" s="92"/>
      <c r="H4" s="92"/>
      <c r="I4" s="93"/>
    </row>
    <row r="5" spans="1:9" ht="15.75" thickTop="1" x14ac:dyDescent="0.2">
      <c r="A5" s="90"/>
      <c r="B5" s="89"/>
      <c r="C5" s="89"/>
      <c r="D5" s="89"/>
      <c r="E5" s="89"/>
      <c r="F5" s="89"/>
      <c r="G5" s="89"/>
      <c r="H5" s="89"/>
      <c r="I5" s="91"/>
    </row>
    <row r="6" spans="1:9" x14ac:dyDescent="0.2">
      <c r="A6" s="148" t="s">
        <v>91</v>
      </c>
      <c r="B6" s="125"/>
      <c r="C6" s="125"/>
      <c r="D6" s="125"/>
      <c r="E6" s="125"/>
      <c r="F6" s="125"/>
      <c r="G6" s="125"/>
      <c r="H6" s="125"/>
      <c r="I6" s="126"/>
    </row>
    <row r="7" spans="1:9" ht="30" x14ac:dyDescent="0.2">
      <c r="A7" s="127" t="s">
        <v>4</v>
      </c>
      <c r="B7" s="1565" t="s">
        <v>92</v>
      </c>
      <c r="C7" s="1566"/>
      <c r="D7" s="1567"/>
      <c r="E7" s="128" t="s">
        <v>93</v>
      </c>
      <c r="F7" s="1565" t="s">
        <v>29</v>
      </c>
      <c r="G7" s="1566"/>
      <c r="H7" s="1567"/>
      <c r="I7" s="230" t="s">
        <v>39</v>
      </c>
    </row>
    <row r="8" spans="1:9" x14ac:dyDescent="0.2">
      <c r="A8" s="231"/>
      <c r="B8" s="1552"/>
      <c r="C8" s="1534"/>
      <c r="D8" s="1535"/>
      <c r="E8" s="232"/>
      <c r="F8" s="1552"/>
      <c r="G8" s="1534"/>
      <c r="H8" s="1535"/>
      <c r="I8" s="817"/>
    </row>
    <row r="9" spans="1:9" x14ac:dyDescent="0.2">
      <c r="A9" s="134"/>
      <c r="B9" s="1550"/>
      <c r="C9" s="1540"/>
      <c r="D9" s="1541"/>
      <c r="E9" s="135"/>
      <c r="F9" s="1550"/>
      <c r="G9" s="1540"/>
      <c r="H9" s="1541"/>
      <c r="I9" s="768"/>
    </row>
    <row r="10" spans="1:9" x14ac:dyDescent="0.2">
      <c r="A10" s="134"/>
      <c r="B10" s="1550"/>
      <c r="C10" s="1540"/>
      <c r="D10" s="1541"/>
      <c r="E10" s="135"/>
      <c r="F10" s="1550"/>
      <c r="G10" s="1540"/>
      <c r="H10" s="1541"/>
      <c r="I10" s="768"/>
    </row>
    <row r="11" spans="1:9" x14ac:dyDescent="0.2">
      <c r="A11" s="134"/>
      <c r="B11" s="1550"/>
      <c r="C11" s="1540"/>
      <c r="D11" s="1541"/>
      <c r="E11" s="135"/>
      <c r="F11" s="1550"/>
      <c r="G11" s="1540"/>
      <c r="H11" s="1541"/>
      <c r="I11" s="768"/>
    </row>
    <row r="12" spans="1:9" x14ac:dyDescent="0.2">
      <c r="A12" s="134"/>
      <c r="B12" s="1550"/>
      <c r="C12" s="1540"/>
      <c r="D12" s="1541"/>
      <c r="E12" s="135"/>
      <c r="F12" s="1550"/>
      <c r="G12" s="1540"/>
      <c r="H12" s="1541"/>
      <c r="I12" s="768"/>
    </row>
    <row r="13" spans="1:9" x14ac:dyDescent="0.2">
      <c r="A13" s="134"/>
      <c r="B13" s="1550"/>
      <c r="C13" s="1540"/>
      <c r="D13" s="1541"/>
      <c r="E13" s="135"/>
      <c r="F13" s="1550"/>
      <c r="G13" s="1540"/>
      <c r="H13" s="1541"/>
      <c r="I13" s="768"/>
    </row>
    <row r="14" spans="1:9" x14ac:dyDescent="0.2">
      <c r="A14" s="134"/>
      <c r="B14" s="1550"/>
      <c r="C14" s="1540"/>
      <c r="D14" s="1541"/>
      <c r="E14" s="135"/>
      <c r="F14" s="1550"/>
      <c r="G14" s="1540"/>
      <c r="H14" s="1541"/>
      <c r="I14" s="768"/>
    </row>
    <row r="15" spans="1:9" x14ac:dyDescent="0.2">
      <c r="A15" s="134"/>
      <c r="B15" s="1550"/>
      <c r="C15" s="1540"/>
      <c r="D15" s="1541"/>
      <c r="E15" s="135"/>
      <c r="F15" s="1550"/>
      <c r="G15" s="1540"/>
      <c r="H15" s="1541"/>
      <c r="I15" s="768"/>
    </row>
    <row r="16" spans="1:9" x14ac:dyDescent="0.2">
      <c r="A16" s="134"/>
      <c r="B16" s="1550"/>
      <c r="C16" s="1540"/>
      <c r="D16" s="1541"/>
      <c r="E16" s="135"/>
      <c r="F16" s="1550"/>
      <c r="G16" s="1540"/>
      <c r="H16" s="1541"/>
      <c r="I16" s="768"/>
    </row>
    <row r="17" spans="1:9" ht="15.75" thickBot="1" x14ac:dyDescent="0.25">
      <c r="A17" s="233"/>
      <c r="B17" s="1555"/>
      <c r="C17" s="1545"/>
      <c r="D17" s="1546"/>
      <c r="E17" s="234"/>
      <c r="F17" s="1555"/>
      <c r="G17" s="1545"/>
      <c r="H17" s="1546"/>
      <c r="I17" s="818"/>
    </row>
    <row r="18" spans="1:9" x14ac:dyDescent="0.2">
      <c r="A18" s="256"/>
      <c r="B18" s="257"/>
      <c r="C18" s="257"/>
      <c r="D18" s="257"/>
      <c r="E18" s="257"/>
      <c r="F18" s="204"/>
      <c r="G18" s="204"/>
      <c r="H18" s="652" t="s">
        <v>96</v>
      </c>
      <c r="I18" s="811">
        <f>SUM(I8:I17)</f>
        <v>0</v>
      </c>
    </row>
    <row r="19" spans="1:9" ht="15.75" thickBot="1" x14ac:dyDescent="0.25">
      <c r="A19" s="90"/>
      <c r="B19" s="89"/>
      <c r="C19" s="89"/>
      <c r="D19" s="89"/>
      <c r="E19" s="89"/>
      <c r="F19" s="89"/>
      <c r="G19" s="89"/>
      <c r="H19" s="653" t="s">
        <v>355</v>
      </c>
      <c r="I19" s="812">
        <v>0</v>
      </c>
    </row>
    <row r="20" spans="1:9" ht="16.5" thickTop="1" thickBot="1" x14ac:dyDescent="0.25">
      <c r="A20" s="90"/>
      <c r="B20" s="89"/>
      <c r="C20" s="89"/>
      <c r="D20" s="89"/>
      <c r="E20" s="89"/>
      <c r="F20" s="89"/>
      <c r="G20" s="89"/>
      <c r="H20" s="654" t="s">
        <v>356</v>
      </c>
      <c r="I20" s="819">
        <f>I18-I19</f>
        <v>0</v>
      </c>
    </row>
    <row r="21" spans="1:9" x14ac:dyDescent="0.2">
      <c r="A21" s="289" t="s">
        <v>97</v>
      </c>
      <c r="B21" s="290"/>
      <c r="C21" s="290"/>
      <c r="D21" s="290"/>
      <c r="E21" s="290"/>
      <c r="F21" s="290"/>
      <c r="G21" s="290"/>
      <c r="H21" s="290"/>
      <c r="I21" s="291"/>
    </row>
    <row r="22" spans="1:9" x14ac:dyDescent="0.2">
      <c r="A22" s="213" t="s">
        <v>98</v>
      </c>
      <c r="B22" s="89" t="s">
        <v>94</v>
      </c>
      <c r="C22" s="89"/>
      <c r="D22" s="143" t="s">
        <v>99</v>
      </c>
      <c r="E22" s="89" t="s">
        <v>95</v>
      </c>
      <c r="F22" s="143"/>
      <c r="G22" s="235" t="s">
        <v>100</v>
      </c>
      <c r="H22" s="89"/>
      <c r="I22" s="229"/>
    </row>
    <row r="23" spans="1:9" x14ac:dyDescent="0.2">
      <c r="A23" s="213" t="s">
        <v>101</v>
      </c>
      <c r="B23" s="89" t="s">
        <v>102</v>
      </c>
      <c r="C23" s="89"/>
      <c r="D23" s="143" t="s">
        <v>103</v>
      </c>
      <c r="E23" s="89" t="s">
        <v>104</v>
      </c>
      <c r="F23" s="143"/>
      <c r="G23" s="143" t="s">
        <v>105</v>
      </c>
      <c r="H23" s="89"/>
      <c r="I23" s="229"/>
    </row>
    <row r="24" spans="1:9" ht="15.75" thickBot="1" x14ac:dyDescent="0.25">
      <c r="A24" s="162"/>
      <c r="B24" s="92"/>
      <c r="C24" s="92"/>
      <c r="D24" s="92"/>
      <c r="E24" s="92"/>
      <c r="F24" s="92"/>
      <c r="G24" s="92"/>
      <c r="H24" s="92"/>
      <c r="I24" s="372"/>
    </row>
    <row r="25" spans="1:9" ht="15.75" thickTop="1" x14ac:dyDescent="0.2"/>
  </sheetData>
  <customSheetViews>
    <customSheetView guid="{F2EF8C40-5F38-4711-A114-3A47916B87AA}" scale="60" showPageBreaks="1" view="pageBreakPreview" showRuler="0">
      <selection activeCell="E9" sqref="E9"/>
      <pageMargins left="0.75" right="0.75" top="1" bottom="1" header="0.5" footer="0.5"/>
      <pageSetup paperSize="9" scale="88" orientation="portrait" r:id="rId1"/>
      <headerFooter alignWithMargins="0"/>
    </customSheetView>
    <customSheetView guid="{C3FD0C30-5FEE-44FC-8C8E-ACB1A98A43F5}" scale="75" fitToPage="1" showRuler="0" topLeftCell="A4">
      <selection activeCell="I10" sqref="I10"/>
      <pageMargins left="0.74803149606299213" right="0.74803149606299213" top="0.78740157480314965" bottom="0.78740157480314965" header="0.51181102362204722" footer="0.51181102362204722"/>
      <printOptions horizontalCentered="1"/>
      <pageSetup paperSize="9" scale="88" orientation="portrait" r:id="rId2"/>
      <headerFooter alignWithMargins="0"/>
    </customSheetView>
  </customSheetViews>
  <mergeCells count="24">
    <mergeCell ref="B17:D17"/>
    <mergeCell ref="F17:H17"/>
    <mergeCell ref="B15:D15"/>
    <mergeCell ref="F15:H15"/>
    <mergeCell ref="B16:D16"/>
    <mergeCell ref="F16:H16"/>
    <mergeCell ref="B12:D12"/>
    <mergeCell ref="F12:H12"/>
    <mergeCell ref="B13:D13"/>
    <mergeCell ref="F13:H13"/>
    <mergeCell ref="B14:D14"/>
    <mergeCell ref="F14:H14"/>
    <mergeCell ref="B9:D9"/>
    <mergeCell ref="F9:H9"/>
    <mergeCell ref="B10:D10"/>
    <mergeCell ref="F10:H10"/>
    <mergeCell ref="B11:D11"/>
    <mergeCell ref="F11:H11"/>
    <mergeCell ref="A3:B3"/>
    <mergeCell ref="B7:D7"/>
    <mergeCell ref="F7:H7"/>
    <mergeCell ref="B8:D8"/>
    <mergeCell ref="F8:H8"/>
    <mergeCell ref="E3:F3"/>
  </mergeCells>
  <phoneticPr fontId="48" type="noConversion"/>
  <printOptions horizontalCentered="1"/>
  <pageMargins left="0.74803149606299213" right="0.74803149606299213" top="0.78740157480314965" bottom="0.78740157480314965" header="0.51181102362204722" footer="0.51181102362204722"/>
  <pageSetup paperSize="9" scale="85" orientation="portrait" horizontalDpi="300" verticalDpi="300" r:id="rId3"/>
  <headerFooter alignWithMargins="0"/>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workbookViewId="0">
      <selection sqref="A1:L57"/>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932"/>
      <c r="B1" s="911"/>
      <c r="C1" s="911"/>
      <c r="D1" s="911"/>
      <c r="E1" s="911"/>
      <c r="F1" s="911"/>
      <c r="G1" s="911"/>
      <c r="H1" s="911"/>
      <c r="I1" s="911"/>
      <c r="J1" s="911"/>
      <c r="K1" s="911" t="s">
        <v>413</v>
      </c>
      <c r="L1" s="912"/>
    </row>
    <row r="2" spans="1:12" ht="15.75" x14ac:dyDescent="0.25">
      <c r="A2" s="933"/>
      <c r="B2" s="913"/>
      <c r="C2" s="913"/>
      <c r="D2" s="913"/>
      <c r="E2" s="913"/>
      <c r="F2" s="934" t="s">
        <v>414</v>
      </c>
      <c r="G2" s="913"/>
      <c r="H2" s="913"/>
      <c r="I2" s="913"/>
      <c r="J2" s="913"/>
      <c r="K2" s="913"/>
      <c r="L2" s="935"/>
    </row>
    <row r="3" spans="1:12" x14ac:dyDescent="0.2">
      <c r="A3" s="933"/>
      <c r="B3" s="913"/>
      <c r="C3" s="913"/>
      <c r="D3" s="913"/>
      <c r="E3" s="913"/>
      <c r="F3" s="913"/>
      <c r="G3" s="913"/>
      <c r="H3" s="913"/>
      <c r="I3" s="913"/>
      <c r="J3" s="913"/>
      <c r="K3" s="913"/>
      <c r="L3" s="915"/>
    </row>
    <row r="4" spans="1:12" x14ac:dyDescent="0.2">
      <c r="A4" s="933"/>
      <c r="B4" s="913"/>
      <c r="C4" s="913"/>
      <c r="D4" s="913"/>
      <c r="E4" s="913"/>
      <c r="F4" s="936" t="s">
        <v>415</v>
      </c>
      <c r="G4" s="937"/>
      <c r="H4" s="913"/>
      <c r="I4" s="913"/>
      <c r="J4" s="921" t="s">
        <v>4</v>
      </c>
      <c r="K4" s="913" t="s">
        <v>412</v>
      </c>
      <c r="L4" s="938"/>
    </row>
    <row r="5" spans="1:12" x14ac:dyDescent="0.2">
      <c r="A5" s="933"/>
      <c r="B5" s="913"/>
      <c r="C5" s="913"/>
      <c r="D5" s="913"/>
      <c r="E5" s="913"/>
      <c r="F5" s="913"/>
      <c r="G5" s="913"/>
      <c r="H5" s="913"/>
      <c r="I5" s="913"/>
      <c r="J5" s="913"/>
      <c r="K5" s="913"/>
      <c r="L5" s="939"/>
    </row>
    <row r="6" spans="1:12" x14ac:dyDescent="0.2">
      <c r="A6" s="933"/>
      <c r="B6" s="916" t="s">
        <v>416</v>
      </c>
      <c r="C6" s="913"/>
      <c r="D6" s="916" t="s">
        <v>412</v>
      </c>
      <c r="E6" s="1581"/>
      <c r="F6" s="1582"/>
      <c r="G6" s="1582"/>
      <c r="H6" s="1582"/>
      <c r="I6" s="1582"/>
      <c r="J6" s="1582"/>
      <c r="K6" s="1582"/>
      <c r="L6" s="1583"/>
    </row>
    <row r="7" spans="1:12" x14ac:dyDescent="0.2">
      <c r="A7" s="933"/>
      <c r="B7" s="916"/>
      <c r="C7" s="913"/>
      <c r="D7" s="916"/>
      <c r="E7" s="1584"/>
      <c r="F7" s="1584"/>
      <c r="G7" s="1584"/>
      <c r="H7" s="1584"/>
      <c r="I7" s="1584"/>
      <c r="J7" s="1584"/>
      <c r="K7" s="1584"/>
      <c r="L7" s="1585"/>
    </row>
    <row r="8" spans="1:12" x14ac:dyDescent="0.2">
      <c r="A8" s="933"/>
      <c r="B8" s="916"/>
      <c r="C8" s="913"/>
      <c r="D8" s="916"/>
      <c r="E8" s="940"/>
      <c r="F8" s="941"/>
      <c r="G8" s="941"/>
      <c r="H8" s="941"/>
      <c r="I8" s="941"/>
      <c r="J8" s="941"/>
      <c r="K8" s="941"/>
      <c r="L8" s="942"/>
    </row>
    <row r="9" spans="1:12" x14ac:dyDescent="0.2">
      <c r="A9" s="933"/>
      <c r="B9" s="913"/>
      <c r="C9" s="913"/>
      <c r="D9" s="913"/>
      <c r="E9" s="943" t="s">
        <v>417</v>
      </c>
      <c r="F9" s="944"/>
      <c r="G9" s="945"/>
      <c r="H9" s="946"/>
      <c r="I9" s="945"/>
      <c r="K9" s="945"/>
      <c r="L9" s="939"/>
    </row>
    <row r="10" spans="1:12" x14ac:dyDescent="0.2">
      <c r="A10" s="933"/>
      <c r="B10" s="913"/>
      <c r="C10" s="947"/>
      <c r="D10" s="913"/>
      <c r="E10" s="948"/>
      <c r="F10" s="949"/>
      <c r="G10" s="949"/>
      <c r="H10" s="949"/>
      <c r="I10" s="949"/>
      <c r="J10" s="949"/>
      <c r="K10" s="917"/>
      <c r="L10" s="950"/>
    </row>
    <row r="11" spans="1:12" x14ac:dyDescent="0.2">
      <c r="A11" s="933"/>
      <c r="B11" s="916" t="s">
        <v>418</v>
      </c>
      <c r="C11" s="913"/>
      <c r="D11" s="916" t="s">
        <v>412</v>
      </c>
      <c r="E11" s="1586"/>
      <c r="F11" s="1587"/>
      <c r="G11" s="1587"/>
      <c r="H11" s="1587"/>
      <c r="I11" s="1587"/>
      <c r="J11" s="1587"/>
      <c r="K11" s="1587"/>
      <c r="L11" s="1588"/>
    </row>
    <row r="12" spans="1:12" x14ac:dyDescent="0.2">
      <c r="A12" s="933"/>
      <c r="B12" s="916" t="s">
        <v>419</v>
      </c>
      <c r="C12" s="913"/>
      <c r="D12" s="913"/>
      <c r="E12" s="1589"/>
      <c r="F12" s="1590"/>
      <c r="G12" s="1590"/>
      <c r="H12" s="1590"/>
      <c r="I12" s="1590"/>
      <c r="J12" s="1590"/>
      <c r="K12" s="913" t="s">
        <v>420</v>
      </c>
      <c r="L12" s="951"/>
    </row>
    <row r="13" spans="1:12" x14ac:dyDescent="0.2">
      <c r="A13" s="933"/>
      <c r="B13" s="916" t="s">
        <v>421</v>
      </c>
      <c r="C13" s="913"/>
      <c r="D13" s="916" t="s">
        <v>412</v>
      </c>
      <c r="E13" s="952"/>
      <c r="F13" s="917"/>
      <c r="G13" s="913"/>
      <c r="H13" s="936" t="s">
        <v>422</v>
      </c>
      <c r="I13" s="922" t="s">
        <v>412</v>
      </c>
      <c r="J13" s="952"/>
      <c r="K13" s="917"/>
      <c r="L13" s="915"/>
    </row>
    <row r="14" spans="1:12" x14ac:dyDescent="0.2">
      <c r="A14" s="933"/>
      <c r="B14" s="913"/>
      <c r="C14" s="913"/>
      <c r="D14" s="913"/>
      <c r="E14" s="913"/>
      <c r="F14" s="913"/>
      <c r="G14" s="913"/>
      <c r="H14" s="913"/>
      <c r="I14" s="913"/>
      <c r="J14" s="913"/>
      <c r="K14" s="913"/>
      <c r="L14" s="915"/>
    </row>
    <row r="15" spans="1:12" x14ac:dyDescent="0.2">
      <c r="A15" s="933"/>
      <c r="B15" s="916" t="s">
        <v>423</v>
      </c>
      <c r="C15" s="913"/>
      <c r="D15" s="916" t="s">
        <v>412</v>
      </c>
      <c r="E15" s="952"/>
      <c r="F15" s="917"/>
      <c r="G15" s="913"/>
      <c r="H15" s="936" t="s">
        <v>424</v>
      </c>
      <c r="I15" s="922" t="s">
        <v>412</v>
      </c>
      <c r="J15" s="953"/>
      <c r="K15" s="949"/>
      <c r="L15" s="915"/>
    </row>
    <row r="16" spans="1:12" x14ac:dyDescent="0.2">
      <c r="A16" s="933"/>
      <c r="B16" s="916"/>
      <c r="C16" s="913"/>
      <c r="D16" s="916"/>
      <c r="E16" s="916"/>
      <c r="F16" s="913"/>
      <c r="G16" s="913"/>
      <c r="H16" s="916"/>
      <c r="I16" s="916"/>
      <c r="J16" s="916"/>
      <c r="K16" s="913"/>
      <c r="L16" s="930"/>
    </row>
    <row r="17" spans="1:12" ht="15.75" x14ac:dyDescent="0.25">
      <c r="A17" s="954"/>
      <c r="B17" s="916" t="s">
        <v>425</v>
      </c>
      <c r="C17" s="913"/>
      <c r="D17" s="913"/>
      <c r="E17" s="913"/>
      <c r="F17" s="913"/>
      <c r="G17" s="913"/>
      <c r="H17" s="913"/>
      <c r="I17" s="913"/>
      <c r="J17" s="913"/>
      <c r="K17" s="913"/>
      <c r="L17" s="926" t="s">
        <v>426</v>
      </c>
    </row>
    <row r="18" spans="1:12" ht="15" customHeight="1" x14ac:dyDescent="0.2">
      <c r="A18" s="1591" t="s">
        <v>427</v>
      </c>
      <c r="B18" s="913"/>
      <c r="C18" s="913"/>
      <c r="D18" s="913"/>
      <c r="E18" s="913"/>
      <c r="F18" s="928"/>
      <c r="G18" s="913"/>
      <c r="H18" s="913"/>
      <c r="I18" s="913"/>
      <c r="J18" s="913"/>
      <c r="K18" s="913"/>
      <c r="L18" s="955"/>
    </row>
    <row r="19" spans="1:12" x14ac:dyDescent="0.2">
      <c r="A19" s="1592"/>
      <c r="B19" s="916" t="s">
        <v>428</v>
      </c>
      <c r="C19" s="913"/>
      <c r="D19" s="916" t="s">
        <v>412</v>
      </c>
      <c r="E19" s="928" t="s">
        <v>429</v>
      </c>
      <c r="F19" s="928"/>
      <c r="G19" s="913"/>
      <c r="H19" s="913" t="s">
        <v>430</v>
      </c>
      <c r="I19" s="913"/>
      <c r="J19" s="913"/>
      <c r="K19" s="913"/>
      <c r="L19" s="956"/>
    </row>
    <row r="20" spans="1:12" x14ac:dyDescent="0.2">
      <c r="A20" s="1592"/>
      <c r="B20" s="913"/>
      <c r="C20" s="913"/>
      <c r="D20" s="913"/>
      <c r="E20" s="913"/>
      <c r="F20" s="913"/>
      <c r="G20" s="913"/>
      <c r="H20" s="920" t="s">
        <v>431</v>
      </c>
      <c r="I20" s="913"/>
      <c r="J20" s="920"/>
      <c r="K20" s="913"/>
      <c r="L20" s="957"/>
    </row>
    <row r="21" spans="1:12" ht="15" customHeight="1" x14ac:dyDescent="0.2">
      <c r="A21" s="1593"/>
      <c r="B21" s="913"/>
      <c r="C21" s="913"/>
      <c r="D21" s="913"/>
      <c r="E21" s="913"/>
      <c r="F21" s="913"/>
      <c r="G21" s="913"/>
      <c r="H21" s="1574" t="s">
        <v>432</v>
      </c>
      <c r="I21" s="913"/>
      <c r="J21" s="1574" t="s">
        <v>433</v>
      </c>
      <c r="K21" s="913"/>
      <c r="L21" s="931"/>
    </row>
    <row r="22" spans="1:12" x14ac:dyDescent="0.2">
      <c r="A22" s="958" t="s">
        <v>434</v>
      </c>
      <c r="B22" s="916" t="s">
        <v>435</v>
      </c>
      <c r="C22" s="913"/>
      <c r="D22" s="916" t="s">
        <v>412</v>
      </c>
      <c r="E22" s="928"/>
      <c r="F22" s="913"/>
      <c r="G22" s="913"/>
      <c r="H22" s="1575"/>
      <c r="I22" s="913"/>
      <c r="J22" s="1575"/>
      <c r="K22" s="913"/>
      <c r="L22" s="956"/>
    </row>
    <row r="23" spans="1:12" x14ac:dyDescent="0.2">
      <c r="A23" s="959"/>
      <c r="B23" s="916"/>
      <c r="C23" s="914" t="s">
        <v>436</v>
      </c>
      <c r="D23" s="914"/>
      <c r="E23" s="914"/>
      <c r="F23" s="914"/>
      <c r="G23" s="914"/>
      <c r="H23" s="960"/>
      <c r="I23" s="914"/>
      <c r="J23" s="960"/>
      <c r="K23" s="913"/>
      <c r="L23" s="961"/>
    </row>
    <row r="24" spans="1:12" x14ac:dyDescent="0.2">
      <c r="A24" s="959"/>
      <c r="B24" s="916"/>
      <c r="C24" s="913" t="s">
        <v>437</v>
      </c>
      <c r="D24" s="916"/>
      <c r="E24" s="913"/>
      <c r="F24" s="913"/>
      <c r="G24" s="913"/>
      <c r="H24" s="962"/>
      <c r="I24" s="913"/>
      <c r="J24" s="962"/>
      <c r="K24" s="913"/>
      <c r="L24" s="961"/>
    </row>
    <row r="25" spans="1:12" x14ac:dyDescent="0.2">
      <c r="A25" s="959"/>
      <c r="B25" s="913"/>
      <c r="C25" s="913" t="s">
        <v>438</v>
      </c>
      <c r="D25" s="916"/>
      <c r="E25" s="913"/>
      <c r="F25" s="913"/>
      <c r="G25" s="913"/>
      <c r="H25" s="963"/>
      <c r="I25" s="913"/>
      <c r="J25" s="963"/>
      <c r="K25" s="913"/>
      <c r="L25" s="931"/>
    </row>
    <row r="26" spans="1:12" x14ac:dyDescent="0.2">
      <c r="A26" s="959"/>
      <c r="B26" s="913"/>
      <c r="C26" s="913" t="s">
        <v>439</v>
      </c>
      <c r="D26" s="928"/>
      <c r="E26" s="913"/>
      <c r="F26" s="913"/>
      <c r="G26" s="913"/>
      <c r="H26" s="963"/>
      <c r="I26" s="913"/>
      <c r="J26" s="963"/>
      <c r="K26" s="913"/>
      <c r="L26" s="931"/>
    </row>
    <row r="27" spans="1:12" x14ac:dyDescent="0.2">
      <c r="A27" s="959"/>
      <c r="C27" s="928"/>
      <c r="H27" s="963"/>
      <c r="I27" s="913"/>
      <c r="J27" s="963"/>
      <c r="K27" s="913"/>
      <c r="L27" s="961"/>
    </row>
    <row r="28" spans="1:12" ht="15.75" thickBot="1" x14ac:dyDescent="0.25">
      <c r="A28" s="959"/>
      <c r="B28" s="916" t="s">
        <v>440</v>
      </c>
      <c r="C28" s="913" t="s">
        <v>441</v>
      </c>
      <c r="D28" s="913"/>
      <c r="E28" s="913"/>
      <c r="F28" s="913"/>
      <c r="G28" s="913"/>
      <c r="H28" s="964"/>
      <c r="I28" s="913"/>
      <c r="J28" s="965"/>
      <c r="K28" s="913"/>
      <c r="L28" s="931"/>
    </row>
    <row r="29" spans="1:12" ht="15.75" thickBot="1" x14ac:dyDescent="0.25">
      <c r="A29" s="959"/>
      <c r="B29" s="913"/>
      <c r="C29" s="913"/>
      <c r="D29" s="916"/>
      <c r="E29" s="913"/>
      <c r="F29" s="913"/>
      <c r="G29" s="966" t="s">
        <v>442</v>
      </c>
      <c r="H29" s="967">
        <f>SUM(H23:H28)</f>
        <v>0</v>
      </c>
      <c r="I29" s="913"/>
      <c r="J29" s="968">
        <f>SUM(J24:J28)</f>
        <v>0</v>
      </c>
      <c r="K29" s="913"/>
      <c r="L29" s="956">
        <f>J29</f>
        <v>0</v>
      </c>
    </row>
    <row r="30" spans="1:12" x14ac:dyDescent="0.2">
      <c r="A30" s="959"/>
      <c r="B30" s="913"/>
      <c r="C30" s="913"/>
      <c r="D30" s="913"/>
      <c r="E30" s="913"/>
      <c r="F30" s="913"/>
      <c r="G30" s="913"/>
      <c r="H30" s="913"/>
      <c r="I30" s="913"/>
      <c r="J30" s="969"/>
      <c r="K30" s="913"/>
      <c r="L30" s="931"/>
    </row>
    <row r="31" spans="1:12" x14ac:dyDescent="0.2">
      <c r="A31" s="959"/>
      <c r="B31" s="913"/>
      <c r="C31" s="913"/>
      <c r="D31" s="913"/>
      <c r="E31" s="913"/>
      <c r="F31" s="913"/>
      <c r="G31" s="913"/>
      <c r="H31" s="1571" t="s">
        <v>443</v>
      </c>
      <c r="I31" s="1572"/>
      <c r="J31" s="1573"/>
      <c r="K31" s="913"/>
      <c r="L31" s="931"/>
    </row>
    <row r="32" spans="1:12" ht="15" customHeight="1" x14ac:dyDescent="0.2">
      <c r="A32" s="959"/>
      <c r="B32" s="916" t="s">
        <v>444</v>
      </c>
      <c r="C32" s="913"/>
      <c r="D32" s="913"/>
      <c r="E32" s="913"/>
      <c r="F32" s="913"/>
      <c r="G32" s="913"/>
      <c r="H32" s="1574" t="s">
        <v>432</v>
      </c>
      <c r="I32" s="970"/>
      <c r="J32" s="1574" t="s">
        <v>433</v>
      </c>
      <c r="K32" s="913"/>
      <c r="L32" s="931"/>
    </row>
    <row r="33" spans="1:12" x14ac:dyDescent="0.2">
      <c r="A33" s="959"/>
      <c r="B33" s="913"/>
      <c r="C33" s="913"/>
      <c r="D33" s="913"/>
      <c r="E33" s="913"/>
      <c r="F33" s="913"/>
      <c r="G33" s="913"/>
      <c r="H33" s="1575"/>
      <c r="I33" s="971"/>
      <c r="J33" s="1575"/>
      <c r="K33" s="913"/>
      <c r="L33" s="931"/>
    </row>
    <row r="34" spans="1:12" x14ac:dyDescent="0.2">
      <c r="A34" s="958" t="s">
        <v>445</v>
      </c>
      <c r="B34" s="916" t="s">
        <v>446</v>
      </c>
      <c r="C34" s="913"/>
      <c r="D34" s="916" t="s">
        <v>412</v>
      </c>
      <c r="E34" s="972"/>
      <c r="F34" s="973"/>
      <c r="G34" s="974"/>
      <c r="H34" s="962"/>
      <c r="I34" s="919"/>
      <c r="J34" s="962"/>
      <c r="K34" s="913"/>
      <c r="L34" s="931"/>
    </row>
    <row r="35" spans="1:12" x14ac:dyDescent="0.2">
      <c r="A35" s="958"/>
      <c r="B35" s="916" t="s">
        <v>289</v>
      </c>
      <c r="C35" s="928"/>
      <c r="D35" s="975"/>
      <c r="E35" s="928"/>
      <c r="F35" s="1576"/>
      <c r="G35" s="1577"/>
      <c r="H35" s="964"/>
      <c r="I35" s="919"/>
      <c r="J35" s="964"/>
      <c r="K35" s="913"/>
      <c r="L35" s="931"/>
    </row>
    <row r="36" spans="1:12" x14ac:dyDescent="0.2">
      <c r="A36" s="958" t="s">
        <v>447</v>
      </c>
      <c r="B36" s="916" t="s">
        <v>448</v>
      </c>
      <c r="C36" s="928"/>
      <c r="D36" s="975"/>
      <c r="E36" s="928"/>
      <c r="F36" s="1576"/>
      <c r="G36" s="1577"/>
      <c r="H36" s="962"/>
      <c r="I36" s="919"/>
      <c r="J36" s="962"/>
      <c r="K36" s="913"/>
      <c r="L36" s="931"/>
    </row>
    <row r="37" spans="1:12" ht="15.75" thickBot="1" x14ac:dyDescent="0.25">
      <c r="A37" s="958"/>
      <c r="B37" s="913"/>
      <c r="C37" s="928"/>
      <c r="D37" s="928"/>
      <c r="E37" s="928"/>
      <c r="F37" s="928"/>
      <c r="G37" s="928"/>
      <c r="H37" s="964"/>
      <c r="I37" s="919"/>
      <c r="J37" s="964"/>
      <c r="K37" s="913"/>
      <c r="L37" s="931"/>
    </row>
    <row r="38" spans="1:12" ht="15.75" thickBot="1" x14ac:dyDescent="0.25">
      <c r="A38" s="959"/>
      <c r="B38" s="913"/>
      <c r="C38" s="1578" t="s">
        <v>449</v>
      </c>
      <c r="D38" s="1578"/>
      <c r="E38" s="1578"/>
      <c r="F38" s="1578"/>
      <c r="G38" s="1578"/>
      <c r="H38" s="967">
        <f>SUM(H34:H37)</f>
        <v>0</v>
      </c>
      <c r="I38" s="913"/>
      <c r="J38" s="976">
        <f>SUM(J34:J37)</f>
        <v>0</v>
      </c>
      <c r="K38" s="913"/>
      <c r="L38" s="956">
        <f>J38</f>
        <v>0</v>
      </c>
    </row>
    <row r="39" spans="1:12" x14ac:dyDescent="0.2">
      <c r="A39" s="977"/>
      <c r="B39" s="913"/>
      <c r="C39" s="928"/>
      <c r="D39" s="928"/>
      <c r="E39" s="928"/>
      <c r="F39" s="928"/>
      <c r="G39" s="928"/>
      <c r="H39" s="913"/>
      <c r="I39" s="913"/>
      <c r="J39" s="925"/>
      <c r="K39" s="913"/>
      <c r="L39" s="931"/>
    </row>
    <row r="40" spans="1:12" x14ac:dyDescent="0.2">
      <c r="A40" s="977"/>
      <c r="B40" s="916" t="s">
        <v>450</v>
      </c>
      <c r="C40" s="928"/>
      <c r="D40" s="928"/>
      <c r="E40" s="928"/>
      <c r="F40" s="928"/>
      <c r="G40" s="928"/>
      <c r="H40" s="1571" t="s">
        <v>451</v>
      </c>
      <c r="I40" s="1572"/>
      <c r="J40" s="1573"/>
      <c r="K40" s="913"/>
      <c r="L40" s="931"/>
    </row>
    <row r="41" spans="1:12" ht="15" customHeight="1" x14ac:dyDescent="0.2">
      <c r="A41" s="977"/>
      <c r="B41" s="913"/>
      <c r="C41" s="928"/>
      <c r="D41" s="928"/>
      <c r="E41" s="928"/>
      <c r="F41" s="928"/>
      <c r="G41" s="928"/>
      <c r="H41" s="1574" t="s">
        <v>432</v>
      </c>
      <c r="I41" s="970"/>
      <c r="J41" s="1574" t="s">
        <v>433</v>
      </c>
      <c r="K41" s="913"/>
      <c r="L41" s="931"/>
    </row>
    <row r="42" spans="1:12" x14ac:dyDescent="0.2">
      <c r="A42" s="977"/>
      <c r="B42" s="913"/>
      <c r="C42" s="928"/>
      <c r="D42" s="928"/>
      <c r="E42" s="928"/>
      <c r="F42" s="928"/>
      <c r="G42" s="928"/>
      <c r="H42" s="1575"/>
      <c r="I42" s="971"/>
      <c r="J42" s="1575"/>
      <c r="K42" s="913"/>
      <c r="L42" s="931"/>
    </row>
    <row r="43" spans="1:12" x14ac:dyDescent="0.2">
      <c r="A43" s="958" t="s">
        <v>452</v>
      </c>
      <c r="B43" s="916" t="s">
        <v>453</v>
      </c>
      <c r="C43" s="928"/>
      <c r="D43" s="975"/>
      <c r="E43" s="928"/>
      <c r="F43" s="1576"/>
      <c r="G43" s="1577"/>
      <c r="H43" s="978"/>
      <c r="I43" s="913"/>
      <c r="J43" s="978"/>
      <c r="K43" s="913"/>
      <c r="L43" s="931"/>
    </row>
    <row r="44" spans="1:12" x14ac:dyDescent="0.2">
      <c r="A44" s="958"/>
      <c r="B44" s="913"/>
      <c r="C44" s="928"/>
      <c r="D44" s="928"/>
      <c r="E44" s="928"/>
      <c r="F44" s="928"/>
      <c r="G44" s="979"/>
      <c r="H44" s="964"/>
      <c r="I44" s="913"/>
      <c r="J44" s="964"/>
      <c r="K44" s="913"/>
      <c r="L44" s="931"/>
    </row>
    <row r="45" spans="1:12" x14ac:dyDescent="0.2">
      <c r="A45" s="958" t="s">
        <v>452</v>
      </c>
      <c r="B45" s="916" t="s">
        <v>454</v>
      </c>
      <c r="C45" s="928"/>
      <c r="D45" s="975"/>
      <c r="E45" s="928"/>
      <c r="F45" s="973"/>
      <c r="G45" s="974"/>
      <c r="H45" s="962"/>
      <c r="I45" s="913"/>
      <c r="J45" s="962"/>
      <c r="K45" s="913"/>
      <c r="L45" s="931"/>
    </row>
    <row r="46" spans="1:12" ht="15.75" thickBot="1" x14ac:dyDescent="0.25">
      <c r="A46" s="958"/>
      <c r="B46" s="913"/>
      <c r="C46" s="928"/>
      <c r="D46" s="928"/>
      <c r="E46" s="928"/>
      <c r="F46" s="928"/>
      <c r="G46" s="979"/>
      <c r="H46" s="964"/>
      <c r="I46" s="913"/>
      <c r="J46" s="964"/>
      <c r="K46" s="913"/>
      <c r="L46" s="931"/>
    </row>
    <row r="47" spans="1:12" ht="15.75" thickBot="1" x14ac:dyDescent="0.25">
      <c r="A47" s="977"/>
      <c r="B47" s="1579" t="s">
        <v>455</v>
      </c>
      <c r="C47" s="1580"/>
      <c r="D47" s="1580"/>
      <c r="E47" s="1580"/>
      <c r="F47" s="1580"/>
      <c r="G47" s="1580"/>
      <c r="H47" s="980">
        <f>SUM(H43:H46)</f>
        <v>0</v>
      </c>
      <c r="I47" s="913"/>
      <c r="J47" s="976">
        <f>SUM(J43:J46)</f>
        <v>0</v>
      </c>
      <c r="K47" s="913"/>
      <c r="L47" s="956">
        <f>J47</f>
        <v>0</v>
      </c>
    </row>
    <row r="48" spans="1:12" x14ac:dyDescent="0.2">
      <c r="A48" s="977"/>
      <c r="B48" s="913"/>
      <c r="C48" s="913"/>
      <c r="D48" s="913"/>
      <c r="E48" s="913"/>
      <c r="F48" s="913"/>
      <c r="G48" s="913"/>
      <c r="H48" s="927"/>
      <c r="I48" s="913"/>
      <c r="J48" s="913"/>
      <c r="K48" s="913"/>
      <c r="L48" s="931"/>
    </row>
    <row r="49" spans="1:12" ht="16.5" thickBot="1" x14ac:dyDescent="0.3">
      <c r="A49" s="981" t="s">
        <v>456</v>
      </c>
      <c r="B49" s="982" t="s">
        <v>289</v>
      </c>
      <c r="C49" s="983"/>
      <c r="D49" s="983"/>
      <c r="E49" s="983"/>
      <c r="F49" s="946"/>
      <c r="G49" s="921" t="s">
        <v>457</v>
      </c>
      <c r="H49" s="984"/>
      <c r="I49" s="914"/>
      <c r="J49" s="985"/>
      <c r="K49" s="913"/>
      <c r="L49" s="986">
        <f>J49</f>
        <v>0</v>
      </c>
    </row>
    <row r="50" spans="1:12" ht="15.75" thickBot="1" x14ac:dyDescent="0.25">
      <c r="A50" s="977"/>
      <c r="B50" s="983"/>
      <c r="C50" s="987"/>
      <c r="D50" s="936"/>
      <c r="E50" s="936"/>
      <c r="F50" s="946"/>
      <c r="G50" s="936" t="s">
        <v>458</v>
      </c>
      <c r="H50" s="988">
        <f>SUM(H23:H28)+SUM(H34:H36)+SUM(H43:H45)+H49</f>
        <v>0</v>
      </c>
      <c r="I50" s="914"/>
      <c r="J50" s="988">
        <f>SUM(J23:J28)+SUM(J34:J36)+SUM(J43:J45)+J49</f>
        <v>0</v>
      </c>
      <c r="K50" s="913"/>
      <c r="L50" s="931"/>
    </row>
    <row r="51" spans="1:12" x14ac:dyDescent="0.2">
      <c r="A51" s="977"/>
      <c r="B51" s="987"/>
      <c r="C51" s="987"/>
      <c r="D51" s="987"/>
      <c r="E51" s="913"/>
      <c r="F51" s="913"/>
      <c r="G51" s="913"/>
      <c r="H51" s="913"/>
      <c r="I51" s="913"/>
      <c r="J51" s="913"/>
      <c r="K51" s="913"/>
      <c r="L51" s="961"/>
    </row>
    <row r="52" spans="1:12" x14ac:dyDescent="0.2">
      <c r="A52" s="977"/>
      <c r="B52" s="989"/>
      <c r="C52" s="989"/>
      <c r="D52" s="989"/>
      <c r="E52" s="918"/>
      <c r="F52" s="929"/>
      <c r="G52" s="929"/>
      <c r="H52" s="929"/>
      <c r="I52" s="929"/>
      <c r="J52" s="929"/>
      <c r="K52" s="929"/>
      <c r="L52" s="955"/>
    </row>
    <row r="53" spans="1:12" x14ac:dyDescent="0.2">
      <c r="A53" s="977"/>
      <c r="B53" s="928"/>
      <c r="C53" s="928"/>
      <c r="D53" s="928"/>
      <c r="E53" s="924" t="s">
        <v>459</v>
      </c>
      <c r="F53" s="913"/>
      <c r="G53" s="913"/>
      <c r="H53" s="913"/>
      <c r="I53" s="913"/>
      <c r="J53" s="913"/>
      <c r="K53" s="913"/>
      <c r="L53" s="990">
        <f>SUM(L18:L47)</f>
        <v>0</v>
      </c>
    </row>
    <row r="54" spans="1:12" x14ac:dyDescent="0.2">
      <c r="A54" s="977"/>
      <c r="B54" s="928"/>
      <c r="C54" s="928"/>
      <c r="D54" s="928"/>
      <c r="E54" s="924" t="s">
        <v>460</v>
      </c>
      <c r="F54" s="991">
        <v>0.14000000000000001</v>
      </c>
      <c r="G54" s="913" t="s">
        <v>461</v>
      </c>
      <c r="H54" s="992">
        <f>L53</f>
        <v>0</v>
      </c>
      <c r="I54" s="913"/>
      <c r="J54" s="913"/>
      <c r="K54" s="913"/>
      <c r="L54" s="961">
        <f>F54*L53</f>
        <v>0</v>
      </c>
    </row>
    <row r="55" spans="1:12" ht="15.75" thickBot="1" x14ac:dyDescent="0.25">
      <c r="A55" s="977"/>
      <c r="B55" s="928"/>
      <c r="C55" s="928"/>
      <c r="D55" s="928"/>
      <c r="E55" s="919" t="s">
        <v>462</v>
      </c>
      <c r="F55" s="913"/>
      <c r="G55" s="913"/>
      <c r="H55" s="913"/>
      <c r="I55" s="913"/>
      <c r="J55" s="913"/>
      <c r="K55" s="913"/>
      <c r="L55" s="993">
        <f>L49</f>
        <v>0</v>
      </c>
    </row>
    <row r="56" spans="1:12" ht="15.75" thickBot="1" x14ac:dyDescent="0.25">
      <c r="A56" s="977"/>
      <c r="B56" s="994"/>
      <c r="C56" s="994"/>
      <c r="D56" s="994"/>
      <c r="E56" s="1569" t="s">
        <v>463</v>
      </c>
      <c r="F56" s="1570"/>
      <c r="G56" s="1570"/>
      <c r="H56" s="1570"/>
      <c r="I56" s="920"/>
      <c r="J56" s="920"/>
      <c r="K56" s="920"/>
      <c r="L56" s="995">
        <f>L53+L54+L55</f>
        <v>0</v>
      </c>
    </row>
    <row r="57" spans="1:12" ht="15.75" thickBot="1" x14ac:dyDescent="0.25">
      <c r="A57" s="996"/>
      <c r="B57" s="997" t="s">
        <v>464</v>
      </c>
      <c r="C57" s="923"/>
      <c r="D57" s="923"/>
      <c r="E57" s="923"/>
      <c r="F57" s="923"/>
      <c r="G57" s="923"/>
      <c r="H57" s="923"/>
      <c r="I57" s="923"/>
      <c r="J57" s="923"/>
      <c r="K57" s="923"/>
      <c r="L57" s="998"/>
    </row>
    <row r="58" spans="1:12" ht="15.75" thickTop="1" x14ac:dyDescent="0.2"/>
  </sheetData>
  <mergeCells count="18">
    <mergeCell ref="E6:L7"/>
    <mergeCell ref="E11:L11"/>
    <mergeCell ref="E12:J12"/>
    <mergeCell ref="A18:A21"/>
    <mergeCell ref="H21:H22"/>
    <mergeCell ref="J21:J22"/>
    <mergeCell ref="E56:H56"/>
    <mergeCell ref="H31:J31"/>
    <mergeCell ref="H32:H33"/>
    <mergeCell ref="J32:J33"/>
    <mergeCell ref="F35:G35"/>
    <mergeCell ref="F36:G36"/>
    <mergeCell ref="C38:G38"/>
    <mergeCell ref="H40:J40"/>
    <mergeCell ref="H41:H42"/>
    <mergeCell ref="J41:J42"/>
    <mergeCell ref="F43:G43"/>
    <mergeCell ref="B47:G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Notes</vt:lpstr>
      <vt:lpstr>Input Data</vt:lpstr>
      <vt:lpstr>Worked Example</vt:lpstr>
      <vt:lpstr>Civil Build Tax Invoice</vt:lpstr>
      <vt:lpstr>Scales</vt:lpstr>
      <vt:lpstr>Previous Payments</vt:lpstr>
      <vt:lpstr>Time Based</vt:lpstr>
      <vt:lpstr>Travelling &amp; Subsistence</vt:lpstr>
      <vt:lpstr>Trip Sheet</vt:lpstr>
      <vt:lpstr>Typing, Duplicating, &amp; Printing</vt:lpstr>
      <vt:lpstr>Site staff &amp; Other</vt:lpstr>
      <vt:lpstr>Non Taxable</vt:lpstr>
      <vt:lpstr>Summary A3</vt:lpstr>
      <vt:lpstr>'Civil Build Tax Invoice'!Print_Area</vt:lpstr>
      <vt:lpstr>'Input Data'!Print_Area</vt:lpstr>
      <vt:lpstr>Notes!Print_Area</vt:lpstr>
      <vt:lpstr>'Site staff &amp; Other'!Print_Area</vt:lpstr>
      <vt:lpstr>'Time Based'!Print_Area</vt:lpstr>
      <vt:lpstr>'Travelling &amp; Subsistence'!Print_Area</vt:lpstr>
      <vt:lpstr>'Worked Example'!Print_Area</vt:lpstr>
      <vt:lpstr>'Civil Build Tax Invoice'!Print_Titles</vt:lpstr>
      <vt:lpstr>'Input Data'!Print_Titles</vt:lpstr>
      <vt:lpstr>'Worked Example'!Print_Titles</vt:lpstr>
      <vt:lpstr>SCALE_2011CB</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Private</cp:lastModifiedBy>
  <cp:lastPrinted>2011-05-25T06:31:06Z</cp:lastPrinted>
  <dcterms:created xsi:type="dcterms:W3CDTF">2000-04-06T11:32:49Z</dcterms:created>
  <dcterms:modified xsi:type="dcterms:W3CDTF">2012-11-06T09:02:48Z</dcterms:modified>
</cp:coreProperties>
</file>